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essort KJVA\05 Team FD\Öffentlichkeitsarbeit\Homepage\BJ 2425\"/>
    </mc:Choice>
  </mc:AlternateContent>
  <xr:revisionPtr revIDLastSave="0" documentId="13_ncr:1_{8FE2EA02-11A3-49E4-A4B6-1B5AF85E0F25}" xr6:coauthVersionLast="47" xr6:coauthVersionMax="47" xr10:uidLastSave="{00000000-0000-0000-0000-000000000000}"/>
  <bookViews>
    <workbookView xWindow="-120" yWindow="-120" windowWidth="29040" windowHeight="15840" tabRatio="888" xr2:uid="{00000000-000D-0000-FFFF-FFFF00000000}"/>
  </bookViews>
  <sheets>
    <sheet name="Hinweise" sheetId="8" r:id="rId1"/>
    <sheet name="Deckblatt" sheetId="4" r:id="rId2"/>
    <sheet name="August" sheetId="6" r:id="rId3"/>
    <sheet name="September" sheetId="9" r:id="rId4"/>
    <sheet name="Oktober" sheetId="11" r:id="rId5"/>
    <sheet name="November" sheetId="12" r:id="rId6"/>
    <sheet name="Dezember" sheetId="13" r:id="rId7"/>
    <sheet name="Januar" sheetId="14" r:id="rId8"/>
    <sheet name="Februar" sheetId="15" r:id="rId9"/>
    <sheet name="März" sheetId="16" r:id="rId10"/>
    <sheet name="April" sheetId="17" r:id="rId11"/>
    <sheet name="Mai" sheetId="18" r:id="rId12"/>
    <sheet name="Juni" sheetId="19" r:id="rId13"/>
    <sheet name="Juli" sheetId="10" r:id="rId14"/>
    <sheet name="August " sheetId="20" r:id="rId15"/>
    <sheet name="September " sheetId="21" r:id="rId16"/>
    <sheet name="Oktober " sheetId="22" r:id="rId17"/>
    <sheet name="November " sheetId="23" r:id="rId18"/>
    <sheet name="Dezember " sheetId="24" r:id="rId19"/>
    <sheet name="Feiertage" sheetId="5" state="hidden" r:id="rId20"/>
  </sheets>
  <definedNames>
    <definedName name="_xlnm.Print_Area" localSheetId="10">April!$A$1:$H$44</definedName>
    <definedName name="_xlnm.Print_Area" localSheetId="2">August!$A$1:$H$45</definedName>
    <definedName name="_xlnm.Print_Area" localSheetId="14">'August '!$A$1:$H$45</definedName>
    <definedName name="_xlnm.Print_Area" localSheetId="1">Deckblatt!$A$1:$H$41</definedName>
    <definedName name="_xlnm.Print_Area" localSheetId="6">Dezember!$A$1:$H$45</definedName>
    <definedName name="_xlnm.Print_Area" localSheetId="18">'Dezember '!$A$1:$H$45</definedName>
    <definedName name="_xlnm.Print_Area" localSheetId="8">Februar!$A$1:$H$43</definedName>
    <definedName name="_xlnm.Print_Area" localSheetId="19">Feiertage!$A$1:$D$171</definedName>
    <definedName name="_xlnm.Print_Area" localSheetId="0">Hinweise!$A$1:$F$33</definedName>
    <definedName name="_xlnm.Print_Area" localSheetId="7">Januar!$A$1:$H$45</definedName>
    <definedName name="_xlnm.Print_Area" localSheetId="13">Juli!$A$1:$H$45</definedName>
    <definedName name="_xlnm.Print_Area" localSheetId="12">Juni!$A$1:$H$44</definedName>
    <definedName name="_xlnm.Print_Area" localSheetId="11">Mai!$A$1:$H$45</definedName>
    <definedName name="_xlnm.Print_Area" localSheetId="9">März!$A$1:$H$45</definedName>
    <definedName name="_xlnm.Print_Area" localSheetId="5">November!$A$1:$H$44</definedName>
    <definedName name="_xlnm.Print_Area" localSheetId="17">'November '!$A$1:$H$44</definedName>
    <definedName name="_xlnm.Print_Area" localSheetId="4">Oktober!$A$1:$H$45</definedName>
    <definedName name="_xlnm.Print_Area" localSheetId="16">'Oktober '!$A$1:$H$45</definedName>
    <definedName name="_xlnm.Print_Area" localSheetId="3">September!$A$1:$H$44</definedName>
    <definedName name="_xlnm.Print_Area" localSheetId="15">'September 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4" l="1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7" i="22" l="1"/>
  <c r="H36" i="23"/>
  <c r="H36" i="21"/>
  <c r="H37" i="24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6" i="12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6" i="11"/>
  <c r="H37" i="11" s="1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6" i="6"/>
  <c r="H37" i="14" l="1"/>
  <c r="H37" i="16"/>
  <c r="H36" i="17"/>
  <c r="H37" i="10"/>
  <c r="H37" i="6"/>
  <c r="H36" i="9"/>
  <c r="H36" i="12"/>
  <c r="H37" i="13"/>
  <c r="H35" i="15"/>
  <c r="H37" i="18"/>
  <c r="H36" i="19"/>
  <c r="H37" i="20"/>
  <c r="A3" i="24"/>
  <c r="C1" i="24"/>
  <c r="B6" i="24" s="1"/>
  <c r="A6" i="24" s="1"/>
  <c r="G6" i="24" s="1"/>
  <c r="A3" i="23"/>
  <c r="C1" i="23"/>
  <c r="B6" i="23" s="1"/>
  <c r="A6" i="23" s="1"/>
  <c r="G6" i="23" s="1"/>
  <c r="A3" i="22"/>
  <c r="C1" i="22"/>
  <c r="B6" i="22" s="1"/>
  <c r="A6" i="22" s="1"/>
  <c r="G6" i="22" s="1"/>
  <c r="A3" i="21"/>
  <c r="C1" i="21"/>
  <c r="B6" i="21" s="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7" i="24" l="1"/>
  <c r="B7" i="23"/>
  <c r="B7" i="22"/>
  <c r="A12" i="21"/>
  <c r="G12" i="21" s="1"/>
  <c r="A6" i="21"/>
  <c r="G6" i="21" s="1"/>
  <c r="A8" i="21"/>
  <c r="G8" i="21" s="1"/>
  <c r="A10" i="21"/>
  <c r="G10" i="21" s="1"/>
  <c r="A7" i="21"/>
  <c r="G7" i="21" s="1"/>
  <c r="A9" i="21"/>
  <c r="G9" i="21" s="1"/>
  <c r="A11" i="21"/>
  <c r="G11" i="21" s="1"/>
  <c r="A7" i="24" l="1"/>
  <c r="G7" i="24" s="1"/>
  <c r="B8" i="24"/>
  <c r="A7" i="23"/>
  <c r="G7" i="23" s="1"/>
  <c r="B8" i="23"/>
  <c r="A7" i="22"/>
  <c r="G7" i="22" s="1"/>
  <c r="B8" i="22"/>
  <c r="A13" i="21"/>
  <c r="G13" i="21" s="1"/>
  <c r="A8" i="24" l="1"/>
  <c r="G8" i="24" s="1"/>
  <c r="B9" i="24"/>
  <c r="A8" i="23"/>
  <c r="G8" i="23" s="1"/>
  <c r="B9" i="23"/>
  <c r="A8" i="22"/>
  <c r="G8" i="22" s="1"/>
  <c r="B9" i="22"/>
  <c r="A14" i="21"/>
  <c r="G14" i="21" s="1"/>
  <c r="C1" i="20"/>
  <c r="B6" i="20" s="1"/>
  <c r="B7" i="20" s="1"/>
  <c r="C1" i="10"/>
  <c r="B6" i="10" s="1"/>
  <c r="C1" i="19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C1" i="18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C1" i="17"/>
  <c r="B6" i="17" s="1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C1" i="16"/>
  <c r="B6" i="16" s="1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C1" i="15"/>
  <c r="B6" i="15" s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C1" i="14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A3" i="20"/>
  <c r="A3" i="19"/>
  <c r="A3" i="18"/>
  <c r="A3" i="17"/>
  <c r="A3" i="16"/>
  <c r="A3" i="15"/>
  <c r="A3" i="14"/>
  <c r="A3" i="13"/>
  <c r="C1" i="13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A3" i="12"/>
  <c r="C1" i="12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A3" i="11"/>
  <c r="C1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A3" i="10"/>
  <c r="A3" i="9"/>
  <c r="C1" i="9"/>
  <c r="B6" i="9" s="1"/>
  <c r="A9" i="24" l="1"/>
  <c r="G9" i="24" s="1"/>
  <c r="B10" i="24"/>
  <c r="A9" i="23"/>
  <c r="G9" i="23" s="1"/>
  <c r="B10" i="23"/>
  <c r="A9" i="22"/>
  <c r="G9" i="22" s="1"/>
  <c r="B10" i="22"/>
  <c r="A15" i="21"/>
  <c r="G15" i="21" s="1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A6" i="10"/>
  <c r="G6" i="10" s="1"/>
  <c r="A6" i="20"/>
  <c r="G6" i="20" s="1"/>
  <c r="A6" i="9"/>
  <c r="G6" i="9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A6" i="19"/>
  <c r="G6" i="19" s="1"/>
  <c r="A7" i="18"/>
  <c r="G7" i="18" s="1"/>
  <c r="A6" i="18"/>
  <c r="G6" i="18" s="1"/>
  <c r="A7" i="17"/>
  <c r="G7" i="17" s="1"/>
  <c r="A6" i="17"/>
  <c r="G6" i="17" s="1"/>
  <c r="A7" i="16"/>
  <c r="G7" i="16" s="1"/>
  <c r="A6" i="16"/>
  <c r="G6" i="16" s="1"/>
  <c r="A7" i="15"/>
  <c r="G7" i="15" s="1"/>
  <c r="A6" i="15"/>
  <c r="G6" i="15" s="1"/>
  <c r="A7" i="14"/>
  <c r="G7" i="14" s="1"/>
  <c r="A6" i="14"/>
  <c r="G6" i="14" s="1"/>
  <c r="A7" i="13"/>
  <c r="G7" i="13" s="1"/>
  <c r="A6" i="13"/>
  <c r="G6" i="13" s="1"/>
  <c r="A7" i="12"/>
  <c r="G7" i="12" s="1"/>
  <c r="A6" i="12"/>
  <c r="G6" i="12" s="1"/>
  <c r="A6" i="11"/>
  <c r="G6" i="11" s="1"/>
  <c r="C1" i="6"/>
  <c r="A3" i="6"/>
  <c r="A7" i="9" l="1"/>
  <c r="G7" i="9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A10" i="24"/>
  <c r="G10" i="24" s="1"/>
  <c r="B11" i="24"/>
  <c r="A10" i="23"/>
  <c r="G10" i="23" s="1"/>
  <c r="B11" i="23"/>
  <c r="A10" i="22"/>
  <c r="G10" i="22" s="1"/>
  <c r="B11" i="22"/>
  <c r="A16" i="21"/>
  <c r="G16" i="21" s="1"/>
  <c r="A7" i="10"/>
  <c r="G7" i="10" s="1"/>
  <c r="A8" i="10"/>
  <c r="G8" i="10" s="1"/>
  <c r="B8" i="20"/>
  <c r="A7" i="20"/>
  <c r="G7" i="20" s="1"/>
  <c r="A7" i="19"/>
  <c r="G7" i="19" s="1"/>
  <c r="A8" i="18"/>
  <c r="G8" i="18" s="1"/>
  <c r="A8" i="17"/>
  <c r="G8" i="17" s="1"/>
  <c r="A8" i="16"/>
  <c r="G8" i="16" s="1"/>
  <c r="A8" i="15"/>
  <c r="G8" i="15" s="1"/>
  <c r="A8" i="14"/>
  <c r="G8" i="14" s="1"/>
  <c r="A8" i="13"/>
  <c r="G8" i="13" s="1"/>
  <c r="A8" i="12"/>
  <c r="G8" i="12" s="1"/>
  <c r="A7" i="11"/>
  <c r="G7" i="11" s="1"/>
  <c r="A8" i="9"/>
  <c r="G8" i="9" s="1"/>
  <c r="A7" i="6"/>
  <c r="G7" i="6" s="1"/>
  <c r="H37" i="4"/>
  <c r="F37" i="4"/>
  <c r="H35" i="4"/>
  <c r="G35" i="4"/>
  <c r="H33" i="4"/>
  <c r="H29" i="4"/>
  <c r="H27" i="4"/>
  <c r="G27" i="4"/>
  <c r="H25" i="4"/>
  <c r="F25" i="4"/>
  <c r="A6" i="6" l="1"/>
  <c r="G6" i="6" s="1"/>
  <c r="A11" i="24"/>
  <c r="G11" i="24" s="1"/>
  <c r="B12" i="24"/>
  <c r="A11" i="23"/>
  <c r="G11" i="23" s="1"/>
  <c r="B12" i="23"/>
  <c r="A11" i="22"/>
  <c r="G11" i="22" s="1"/>
  <c r="B12" i="22"/>
  <c r="A17" i="21"/>
  <c r="G17" i="21" s="1"/>
  <c r="B9" i="20"/>
  <c r="A8" i="20"/>
  <c r="G8" i="20" s="1"/>
  <c r="A8" i="19"/>
  <c r="G8" i="19" s="1"/>
  <c r="A9" i="18"/>
  <c r="G9" i="18" s="1"/>
  <c r="A9" i="17"/>
  <c r="G9" i="17" s="1"/>
  <c r="A9" i="16"/>
  <c r="G9" i="16" s="1"/>
  <c r="A9" i="15"/>
  <c r="G9" i="15" s="1"/>
  <c r="A9" i="14"/>
  <c r="G9" i="14" s="1"/>
  <c r="A9" i="13"/>
  <c r="G9" i="13" s="1"/>
  <c r="A9" i="12"/>
  <c r="G9" i="12" s="1"/>
  <c r="A8" i="11"/>
  <c r="G8" i="11" s="1"/>
  <c r="A9" i="9"/>
  <c r="G9" i="9" s="1"/>
  <c r="A8" i="6"/>
  <c r="G8" i="6" s="1"/>
  <c r="A12" i="24" l="1"/>
  <c r="G12" i="24" s="1"/>
  <c r="B13" i="24"/>
  <c r="A12" i="23"/>
  <c r="G12" i="23" s="1"/>
  <c r="B13" i="23"/>
  <c r="A12" i="22"/>
  <c r="G12" i="22" s="1"/>
  <c r="B13" i="22"/>
  <c r="A18" i="21"/>
  <c r="G18" i="21" s="1"/>
  <c r="A9" i="10"/>
  <c r="G9" i="10" s="1"/>
  <c r="B10" i="20"/>
  <c r="A9" i="20"/>
  <c r="G9" i="20" s="1"/>
  <c r="A9" i="19"/>
  <c r="G9" i="19" s="1"/>
  <c r="A10" i="18"/>
  <c r="G10" i="18" s="1"/>
  <c r="A10" i="17"/>
  <c r="G10" i="17" s="1"/>
  <c r="A10" i="16"/>
  <c r="G10" i="16" s="1"/>
  <c r="A10" i="15"/>
  <c r="G10" i="15" s="1"/>
  <c r="A10" i="14"/>
  <c r="G10" i="14" s="1"/>
  <c r="A10" i="13"/>
  <c r="G10" i="13" s="1"/>
  <c r="A10" i="12"/>
  <c r="G10" i="12" s="1"/>
  <c r="A9" i="11"/>
  <c r="G9" i="11" s="1"/>
  <c r="A10" i="10"/>
  <c r="G10" i="10" s="1"/>
  <c r="A10" i="9"/>
  <c r="G10" i="9" s="1"/>
  <c r="A9" i="6"/>
  <c r="G9" i="6" s="1"/>
  <c r="A13" i="24" l="1"/>
  <c r="G13" i="24" s="1"/>
  <c r="B14" i="24"/>
  <c r="A13" i="23"/>
  <c r="G13" i="23" s="1"/>
  <c r="B14" i="23"/>
  <c r="A13" i="22"/>
  <c r="G13" i="22" s="1"/>
  <c r="B14" i="22"/>
  <c r="A19" i="21"/>
  <c r="G19" i="21" s="1"/>
  <c r="B11" i="20"/>
  <c r="A10" i="20"/>
  <c r="G10" i="20" s="1"/>
  <c r="A10" i="19"/>
  <c r="G10" i="19" s="1"/>
  <c r="A11" i="18"/>
  <c r="G11" i="18" s="1"/>
  <c r="A11" i="17"/>
  <c r="G11" i="17" s="1"/>
  <c r="A11" i="16"/>
  <c r="G11" i="16" s="1"/>
  <c r="A11" i="15"/>
  <c r="G11" i="15" s="1"/>
  <c r="A11" i="14"/>
  <c r="G11" i="14" s="1"/>
  <c r="A11" i="13"/>
  <c r="G11" i="13" s="1"/>
  <c r="A11" i="12"/>
  <c r="G11" i="12" s="1"/>
  <c r="A10" i="11"/>
  <c r="G10" i="11" s="1"/>
  <c r="A11" i="10"/>
  <c r="G11" i="10" s="1"/>
  <c r="A11" i="9"/>
  <c r="G11" i="9" s="1"/>
  <c r="A10" i="6"/>
  <c r="G10" i="6" s="1"/>
  <c r="A14" i="24" l="1"/>
  <c r="G14" i="24" s="1"/>
  <c r="B15" i="24"/>
  <c r="A14" i="23"/>
  <c r="G14" i="23" s="1"/>
  <c r="B15" i="23"/>
  <c r="A14" i="22"/>
  <c r="G14" i="22" s="1"/>
  <c r="B15" i="22"/>
  <c r="A20" i="21"/>
  <c r="G20" i="21" s="1"/>
  <c r="B12" i="20"/>
  <c r="A11" i="20"/>
  <c r="G11" i="20" s="1"/>
  <c r="A11" i="19"/>
  <c r="G11" i="19" s="1"/>
  <c r="A12" i="18"/>
  <c r="G12" i="18" s="1"/>
  <c r="A12" i="17"/>
  <c r="G12" i="17" s="1"/>
  <c r="A12" i="16"/>
  <c r="G12" i="16" s="1"/>
  <c r="A12" i="15"/>
  <c r="G12" i="15" s="1"/>
  <c r="A12" i="14"/>
  <c r="G12" i="14" s="1"/>
  <c r="A12" i="13"/>
  <c r="G12" i="13" s="1"/>
  <c r="A12" i="12"/>
  <c r="G12" i="12" s="1"/>
  <c r="A11" i="11"/>
  <c r="G11" i="11" s="1"/>
  <c r="A12" i="10"/>
  <c r="G12" i="10" s="1"/>
  <c r="A12" i="9"/>
  <c r="G12" i="9" s="1"/>
  <c r="A11" i="6"/>
  <c r="G11" i="6" s="1"/>
  <c r="A15" i="24" l="1"/>
  <c r="G15" i="24" s="1"/>
  <c r="B16" i="24"/>
  <c r="A15" i="23"/>
  <c r="G15" i="23" s="1"/>
  <c r="B16" i="23"/>
  <c r="A15" i="22"/>
  <c r="G15" i="22" s="1"/>
  <c r="B16" i="22"/>
  <c r="A21" i="21"/>
  <c r="G21" i="21" s="1"/>
  <c r="B13" i="20"/>
  <c r="A12" i="20"/>
  <c r="G12" i="20" s="1"/>
  <c r="A12" i="19"/>
  <c r="G12" i="19" s="1"/>
  <c r="A13" i="18"/>
  <c r="G13" i="18" s="1"/>
  <c r="A13" i="17"/>
  <c r="G13" i="17" s="1"/>
  <c r="A13" i="16"/>
  <c r="G13" i="16" s="1"/>
  <c r="A13" i="15"/>
  <c r="G13" i="15" s="1"/>
  <c r="A13" i="14"/>
  <c r="G13" i="14" s="1"/>
  <c r="A13" i="13"/>
  <c r="G13" i="13" s="1"/>
  <c r="A13" i="12"/>
  <c r="G13" i="12" s="1"/>
  <c r="A12" i="11"/>
  <c r="G12" i="11" s="1"/>
  <c r="A13" i="10"/>
  <c r="G13" i="10" s="1"/>
  <c r="A13" i="9"/>
  <c r="G13" i="9" s="1"/>
  <c r="A12" i="6"/>
  <c r="G12" i="6" s="1"/>
  <c r="A16" i="24" l="1"/>
  <c r="G16" i="24" s="1"/>
  <c r="B17" i="24"/>
  <c r="A16" i="23"/>
  <c r="G16" i="23" s="1"/>
  <c r="B17" i="23"/>
  <c r="A16" i="22"/>
  <c r="G16" i="22" s="1"/>
  <c r="B17" i="22"/>
  <c r="A22" i="21"/>
  <c r="G22" i="21" s="1"/>
  <c r="B14" i="20"/>
  <c r="A13" i="20"/>
  <c r="G13" i="20" s="1"/>
  <c r="A13" i="19"/>
  <c r="G13" i="19" s="1"/>
  <c r="A14" i="18"/>
  <c r="G14" i="18" s="1"/>
  <c r="A14" i="17"/>
  <c r="G14" i="17" s="1"/>
  <c r="A14" i="16"/>
  <c r="G14" i="16" s="1"/>
  <c r="A14" i="15"/>
  <c r="G14" i="15" s="1"/>
  <c r="A14" i="14"/>
  <c r="G14" i="14" s="1"/>
  <c r="A14" i="13"/>
  <c r="G14" i="13" s="1"/>
  <c r="A14" i="12"/>
  <c r="G14" i="12" s="1"/>
  <c r="A13" i="11"/>
  <c r="G13" i="11" s="1"/>
  <c r="A14" i="10"/>
  <c r="G14" i="10" s="1"/>
  <c r="A14" i="9"/>
  <c r="G14" i="9" s="1"/>
  <c r="A13" i="6"/>
  <c r="G13" i="6" s="1"/>
  <c r="A17" i="24" l="1"/>
  <c r="G17" i="24" s="1"/>
  <c r="B18" i="24"/>
  <c r="A17" i="23"/>
  <c r="G17" i="23" s="1"/>
  <c r="B18" i="23"/>
  <c r="A17" i="22"/>
  <c r="G17" i="22" s="1"/>
  <c r="B18" i="22"/>
  <c r="A23" i="21"/>
  <c r="G23" i="21" s="1"/>
  <c r="B15" i="20"/>
  <c r="A14" i="20"/>
  <c r="G14" i="20" s="1"/>
  <c r="A14" i="19"/>
  <c r="G14" i="19" s="1"/>
  <c r="A15" i="18"/>
  <c r="G15" i="18" s="1"/>
  <c r="A15" i="17"/>
  <c r="G15" i="17" s="1"/>
  <c r="A15" i="16"/>
  <c r="G15" i="16" s="1"/>
  <c r="A15" i="15"/>
  <c r="G15" i="15" s="1"/>
  <c r="A15" i="14"/>
  <c r="G15" i="14" s="1"/>
  <c r="A15" i="13"/>
  <c r="G15" i="13" s="1"/>
  <c r="A15" i="12"/>
  <c r="G15" i="12" s="1"/>
  <c r="A14" i="11"/>
  <c r="G14" i="11" s="1"/>
  <c r="A15" i="10"/>
  <c r="G15" i="10" s="1"/>
  <c r="A15" i="9"/>
  <c r="G15" i="9" s="1"/>
  <c r="A14" i="6"/>
  <c r="G14" i="6" s="1"/>
  <c r="A18" i="24" l="1"/>
  <c r="G18" i="24" s="1"/>
  <c r="B19" i="24"/>
  <c r="A18" i="23"/>
  <c r="G18" i="23" s="1"/>
  <c r="B19" i="23"/>
  <c r="A18" i="22"/>
  <c r="G18" i="22" s="1"/>
  <c r="B19" i="22"/>
  <c r="A24" i="21"/>
  <c r="G24" i="21" s="1"/>
  <c r="B16" i="20"/>
  <c r="A15" i="20"/>
  <c r="G15" i="20" s="1"/>
  <c r="A15" i="19"/>
  <c r="G15" i="19" s="1"/>
  <c r="A16" i="18"/>
  <c r="G16" i="18" s="1"/>
  <c r="A16" i="17"/>
  <c r="G16" i="17" s="1"/>
  <c r="A16" i="16"/>
  <c r="G16" i="16" s="1"/>
  <c r="A16" i="15"/>
  <c r="G16" i="15" s="1"/>
  <c r="A16" i="14"/>
  <c r="G16" i="14" s="1"/>
  <c r="A16" i="13"/>
  <c r="G16" i="13" s="1"/>
  <c r="A16" i="12"/>
  <c r="G16" i="12" s="1"/>
  <c r="A15" i="11"/>
  <c r="G15" i="11" s="1"/>
  <c r="A16" i="10"/>
  <c r="G16" i="10" s="1"/>
  <c r="A16" i="9"/>
  <c r="G16" i="9" s="1"/>
  <c r="A15" i="6"/>
  <c r="G15" i="6" s="1"/>
  <c r="A19" i="24" l="1"/>
  <c r="G19" i="24" s="1"/>
  <c r="B20" i="24"/>
  <c r="A19" i="23"/>
  <c r="G19" i="23" s="1"/>
  <c r="B20" i="23"/>
  <c r="A19" i="22"/>
  <c r="G19" i="22" s="1"/>
  <c r="B20" i="22"/>
  <c r="A25" i="21"/>
  <c r="G25" i="21" s="1"/>
  <c r="B17" i="20"/>
  <c r="A16" i="20"/>
  <c r="G16" i="20" s="1"/>
  <c r="A16" i="19"/>
  <c r="G16" i="19" s="1"/>
  <c r="A17" i="18"/>
  <c r="G17" i="18" s="1"/>
  <c r="A17" i="17"/>
  <c r="G17" i="17" s="1"/>
  <c r="A17" i="16"/>
  <c r="G17" i="16" s="1"/>
  <c r="A17" i="15"/>
  <c r="G17" i="15" s="1"/>
  <c r="A17" i="14"/>
  <c r="G17" i="14" s="1"/>
  <c r="A17" i="13"/>
  <c r="G17" i="13" s="1"/>
  <c r="A17" i="12"/>
  <c r="G17" i="12" s="1"/>
  <c r="A16" i="11"/>
  <c r="G16" i="11" s="1"/>
  <c r="A17" i="10"/>
  <c r="G17" i="10" s="1"/>
  <c r="A17" i="9"/>
  <c r="G17" i="9" s="1"/>
  <c r="A16" i="6"/>
  <c r="G16" i="6" s="1"/>
  <c r="A20" i="24" l="1"/>
  <c r="G20" i="24" s="1"/>
  <c r="B21" i="24"/>
  <c r="A20" i="23"/>
  <c r="G20" i="23" s="1"/>
  <c r="B21" i="23"/>
  <c r="A20" i="22"/>
  <c r="G20" i="22" s="1"/>
  <c r="B21" i="22"/>
  <c r="A26" i="21"/>
  <c r="G26" i="21" s="1"/>
  <c r="B18" i="20"/>
  <c r="A17" i="20"/>
  <c r="G17" i="20" s="1"/>
  <c r="A17" i="19"/>
  <c r="G17" i="19" s="1"/>
  <c r="A18" i="18"/>
  <c r="G18" i="18" s="1"/>
  <c r="A18" i="17"/>
  <c r="G18" i="17" s="1"/>
  <c r="A18" i="16"/>
  <c r="G18" i="16" s="1"/>
  <c r="A18" i="15"/>
  <c r="G18" i="15" s="1"/>
  <c r="A18" i="14"/>
  <c r="G18" i="14" s="1"/>
  <c r="A18" i="13"/>
  <c r="G18" i="13" s="1"/>
  <c r="A18" i="12"/>
  <c r="G18" i="12" s="1"/>
  <c r="A17" i="11"/>
  <c r="G17" i="11" s="1"/>
  <c r="A18" i="10"/>
  <c r="G18" i="10" s="1"/>
  <c r="A18" i="9"/>
  <c r="G18" i="9" s="1"/>
  <c r="A17" i="6"/>
  <c r="G17" i="6" s="1"/>
  <c r="A21" i="24" l="1"/>
  <c r="G21" i="24" s="1"/>
  <c r="B22" i="24"/>
  <c r="A21" i="23"/>
  <c r="G21" i="23" s="1"/>
  <c r="B22" i="23"/>
  <c r="A21" i="22"/>
  <c r="G21" i="22" s="1"/>
  <c r="B22" i="22"/>
  <c r="A27" i="21"/>
  <c r="G27" i="21" s="1"/>
  <c r="B19" i="20"/>
  <c r="A18" i="20"/>
  <c r="G18" i="20" s="1"/>
  <c r="A18" i="19"/>
  <c r="G18" i="19" s="1"/>
  <c r="A19" i="18"/>
  <c r="G19" i="18" s="1"/>
  <c r="A19" i="17"/>
  <c r="G19" i="17" s="1"/>
  <c r="A19" i="16"/>
  <c r="G19" i="16" s="1"/>
  <c r="A19" i="15"/>
  <c r="G19" i="15" s="1"/>
  <c r="A19" i="14"/>
  <c r="G19" i="14" s="1"/>
  <c r="A19" i="13"/>
  <c r="G19" i="13" s="1"/>
  <c r="A19" i="12"/>
  <c r="G19" i="12" s="1"/>
  <c r="A18" i="11"/>
  <c r="G18" i="11" s="1"/>
  <c r="A19" i="10"/>
  <c r="G19" i="10" s="1"/>
  <c r="A19" i="9"/>
  <c r="G19" i="9" s="1"/>
  <c r="A18" i="6"/>
  <c r="G18" i="6" s="1"/>
  <c r="A22" i="24" l="1"/>
  <c r="G22" i="24" s="1"/>
  <c r="B23" i="24"/>
  <c r="A22" i="23"/>
  <c r="G22" i="23" s="1"/>
  <c r="B23" i="23"/>
  <c r="A22" i="22"/>
  <c r="G22" i="22" s="1"/>
  <c r="B23" i="22"/>
  <c r="A28" i="21"/>
  <c r="G28" i="21" s="1"/>
  <c r="B20" i="20"/>
  <c r="A19" i="20"/>
  <c r="G19" i="20" s="1"/>
  <c r="A19" i="19"/>
  <c r="G19" i="19" s="1"/>
  <c r="A20" i="18"/>
  <c r="G20" i="18" s="1"/>
  <c r="A20" i="17"/>
  <c r="G20" i="17" s="1"/>
  <c r="A20" i="16"/>
  <c r="G20" i="16" s="1"/>
  <c r="A20" i="15"/>
  <c r="G20" i="15" s="1"/>
  <c r="A20" i="14"/>
  <c r="G20" i="14" s="1"/>
  <c r="A20" i="13"/>
  <c r="G20" i="13" s="1"/>
  <c r="A20" i="12"/>
  <c r="G20" i="12" s="1"/>
  <c r="A19" i="11"/>
  <c r="G19" i="11" s="1"/>
  <c r="A20" i="10"/>
  <c r="G20" i="10" s="1"/>
  <c r="A20" i="9"/>
  <c r="G20" i="9" s="1"/>
  <c r="A19" i="6"/>
  <c r="G19" i="6" s="1"/>
  <c r="A23" i="24" l="1"/>
  <c r="G23" i="24" s="1"/>
  <c r="B24" i="24"/>
  <c r="A23" i="23"/>
  <c r="G23" i="23" s="1"/>
  <c r="B24" i="23"/>
  <c r="A23" i="22"/>
  <c r="G23" i="22" s="1"/>
  <c r="B24" i="22"/>
  <c r="A29" i="21"/>
  <c r="G29" i="21" s="1"/>
  <c r="B21" i="20"/>
  <c r="A20" i="20"/>
  <c r="G20" i="20" s="1"/>
  <c r="A20" i="19"/>
  <c r="G20" i="19" s="1"/>
  <c r="A21" i="18"/>
  <c r="G21" i="18" s="1"/>
  <c r="A21" i="17"/>
  <c r="G21" i="17" s="1"/>
  <c r="A21" i="16"/>
  <c r="G21" i="16" s="1"/>
  <c r="A21" i="15"/>
  <c r="G21" i="15" s="1"/>
  <c r="A21" i="14"/>
  <c r="G21" i="14" s="1"/>
  <c r="A21" i="13"/>
  <c r="G21" i="13" s="1"/>
  <c r="A21" i="12"/>
  <c r="G21" i="12" s="1"/>
  <c r="A20" i="11"/>
  <c r="G20" i="11" s="1"/>
  <c r="A21" i="10"/>
  <c r="G21" i="10" s="1"/>
  <c r="A21" i="9"/>
  <c r="G21" i="9" s="1"/>
  <c r="A20" i="6"/>
  <c r="G20" i="6" s="1"/>
  <c r="A24" i="24" l="1"/>
  <c r="G24" i="24" s="1"/>
  <c r="B25" i="24"/>
  <c r="A24" i="23"/>
  <c r="G24" i="23" s="1"/>
  <c r="B25" i="23"/>
  <c r="A24" i="22"/>
  <c r="G24" i="22" s="1"/>
  <c r="B25" i="22"/>
  <c r="A30" i="21"/>
  <c r="G30" i="21" s="1"/>
  <c r="B22" i="20"/>
  <c r="A21" i="20"/>
  <c r="G21" i="20" s="1"/>
  <c r="A21" i="19"/>
  <c r="G21" i="19" s="1"/>
  <c r="A22" i="18"/>
  <c r="G22" i="18" s="1"/>
  <c r="A22" i="17"/>
  <c r="G22" i="17" s="1"/>
  <c r="A22" i="16"/>
  <c r="G22" i="16" s="1"/>
  <c r="A22" i="15"/>
  <c r="G22" i="15" s="1"/>
  <c r="A22" i="14"/>
  <c r="G22" i="14" s="1"/>
  <c r="A22" i="13"/>
  <c r="G22" i="13" s="1"/>
  <c r="A22" i="12"/>
  <c r="G22" i="12" s="1"/>
  <c r="A21" i="11"/>
  <c r="G21" i="11" s="1"/>
  <c r="A22" i="10"/>
  <c r="G22" i="10" s="1"/>
  <c r="A22" i="9"/>
  <c r="G22" i="9" s="1"/>
  <c r="A21" i="6"/>
  <c r="G21" i="6" s="1"/>
  <c r="A25" i="24" l="1"/>
  <c r="G25" i="24" s="1"/>
  <c r="B26" i="24"/>
  <c r="A25" i="23"/>
  <c r="G25" i="23" s="1"/>
  <c r="B26" i="23"/>
  <c r="A25" i="22"/>
  <c r="G25" i="22" s="1"/>
  <c r="B26" i="22"/>
  <c r="A31" i="21"/>
  <c r="G31" i="21" s="1"/>
  <c r="B23" i="20"/>
  <c r="A22" i="20"/>
  <c r="G22" i="20" s="1"/>
  <c r="A22" i="19"/>
  <c r="G22" i="19" s="1"/>
  <c r="A23" i="18"/>
  <c r="G23" i="18" s="1"/>
  <c r="A23" i="17"/>
  <c r="G23" i="17" s="1"/>
  <c r="A23" i="16"/>
  <c r="G23" i="16" s="1"/>
  <c r="A23" i="15"/>
  <c r="G23" i="15" s="1"/>
  <c r="A23" i="14"/>
  <c r="G23" i="14" s="1"/>
  <c r="A23" i="13"/>
  <c r="G23" i="13" s="1"/>
  <c r="A23" i="12"/>
  <c r="G23" i="12" s="1"/>
  <c r="A22" i="11"/>
  <c r="G22" i="11" s="1"/>
  <c r="A23" i="10"/>
  <c r="G23" i="10" s="1"/>
  <c r="A23" i="9"/>
  <c r="G23" i="9" s="1"/>
  <c r="A22" i="6"/>
  <c r="G22" i="6" s="1"/>
  <c r="A26" i="24" l="1"/>
  <c r="G26" i="24" s="1"/>
  <c r="B27" i="24"/>
  <c r="A26" i="23"/>
  <c r="G26" i="23" s="1"/>
  <c r="B27" i="23"/>
  <c r="A26" i="22"/>
  <c r="G26" i="22" s="1"/>
  <c r="B27" i="22"/>
  <c r="A32" i="21"/>
  <c r="G32" i="21" s="1"/>
  <c r="B24" i="20"/>
  <c r="A23" i="20"/>
  <c r="G23" i="20" s="1"/>
  <c r="A23" i="19"/>
  <c r="G23" i="19" s="1"/>
  <c r="A24" i="18"/>
  <c r="G24" i="18" s="1"/>
  <c r="A24" i="17"/>
  <c r="G24" i="17" s="1"/>
  <c r="A24" i="16"/>
  <c r="G24" i="16" s="1"/>
  <c r="A24" i="15"/>
  <c r="G24" i="15" s="1"/>
  <c r="A24" i="14"/>
  <c r="G24" i="14" s="1"/>
  <c r="A24" i="13"/>
  <c r="G24" i="13" s="1"/>
  <c r="A24" i="12"/>
  <c r="G24" i="12" s="1"/>
  <c r="A23" i="11"/>
  <c r="G23" i="11" s="1"/>
  <c r="A24" i="10"/>
  <c r="G24" i="10" s="1"/>
  <c r="A24" i="9"/>
  <c r="G24" i="9" s="1"/>
  <c r="A23" i="6"/>
  <c r="G23" i="6" s="1"/>
  <c r="A27" i="24" l="1"/>
  <c r="G27" i="24" s="1"/>
  <c r="B28" i="24"/>
  <c r="A27" i="23"/>
  <c r="G27" i="23" s="1"/>
  <c r="B28" i="23"/>
  <c r="A27" i="22"/>
  <c r="G27" i="22" s="1"/>
  <c r="B28" i="22"/>
  <c r="A33" i="21"/>
  <c r="G33" i="21" s="1"/>
  <c r="B25" i="20"/>
  <c r="A24" i="20"/>
  <c r="G24" i="20" s="1"/>
  <c r="A24" i="19"/>
  <c r="G24" i="19" s="1"/>
  <c r="A25" i="18"/>
  <c r="G25" i="18" s="1"/>
  <c r="A25" i="17"/>
  <c r="G25" i="17" s="1"/>
  <c r="A25" i="16"/>
  <c r="G25" i="16" s="1"/>
  <c r="A25" i="15"/>
  <c r="G25" i="15" s="1"/>
  <c r="A25" i="14"/>
  <c r="G25" i="14" s="1"/>
  <c r="A25" i="13"/>
  <c r="G25" i="13" s="1"/>
  <c r="A25" i="12"/>
  <c r="G25" i="12" s="1"/>
  <c r="A24" i="11"/>
  <c r="G24" i="11" s="1"/>
  <c r="A25" i="10"/>
  <c r="G25" i="10" s="1"/>
  <c r="A25" i="9"/>
  <c r="G25" i="9" s="1"/>
  <c r="A24" i="6"/>
  <c r="G24" i="6" s="1"/>
  <c r="A28" i="24" l="1"/>
  <c r="G28" i="24" s="1"/>
  <c r="B29" i="24"/>
  <c r="A28" i="23"/>
  <c r="G28" i="23" s="1"/>
  <c r="B29" i="23"/>
  <c r="A28" i="22"/>
  <c r="G28" i="22" s="1"/>
  <c r="B29" i="22"/>
  <c r="A34" i="21"/>
  <c r="G34" i="21" s="1"/>
  <c r="B26" i="20"/>
  <c r="A25" i="20"/>
  <c r="G25" i="20" s="1"/>
  <c r="A25" i="19"/>
  <c r="G25" i="19" s="1"/>
  <c r="A26" i="18"/>
  <c r="G26" i="18" s="1"/>
  <c r="A26" i="17"/>
  <c r="G26" i="17" s="1"/>
  <c r="A26" i="16"/>
  <c r="G26" i="16" s="1"/>
  <c r="A26" i="15"/>
  <c r="G26" i="15" s="1"/>
  <c r="A26" i="14"/>
  <c r="G26" i="14" s="1"/>
  <c r="A26" i="13"/>
  <c r="G26" i="13" s="1"/>
  <c r="A26" i="12"/>
  <c r="G26" i="12" s="1"/>
  <c r="A25" i="11"/>
  <c r="G25" i="11" s="1"/>
  <c r="A26" i="10"/>
  <c r="G26" i="10" s="1"/>
  <c r="A26" i="9"/>
  <c r="G26" i="9" s="1"/>
  <c r="A25" i="6"/>
  <c r="G25" i="6" s="1"/>
  <c r="A29" i="24" l="1"/>
  <c r="G29" i="24" s="1"/>
  <c r="B30" i="24"/>
  <c r="A29" i="23"/>
  <c r="G29" i="23" s="1"/>
  <c r="B30" i="23"/>
  <c r="A29" i="22"/>
  <c r="G29" i="22" s="1"/>
  <c r="B30" i="22"/>
  <c r="A35" i="21"/>
  <c r="G35" i="21" s="1"/>
  <c r="G36" i="21" s="1"/>
  <c r="B27" i="20"/>
  <c r="A26" i="20"/>
  <c r="G26" i="20" s="1"/>
  <c r="A26" i="19"/>
  <c r="G26" i="19" s="1"/>
  <c r="A27" i="18"/>
  <c r="G27" i="18" s="1"/>
  <c r="A27" i="17"/>
  <c r="G27" i="17" s="1"/>
  <c r="A27" i="16"/>
  <c r="G27" i="16" s="1"/>
  <c r="A27" i="15"/>
  <c r="G27" i="15" s="1"/>
  <c r="A27" i="14"/>
  <c r="G27" i="14" s="1"/>
  <c r="A27" i="13"/>
  <c r="G27" i="13" s="1"/>
  <c r="A27" i="12"/>
  <c r="G27" i="12" s="1"/>
  <c r="A26" i="11"/>
  <c r="G26" i="11" s="1"/>
  <c r="A27" i="10"/>
  <c r="G27" i="10" s="1"/>
  <c r="A27" i="9"/>
  <c r="G27" i="9" s="1"/>
  <c r="A26" i="6"/>
  <c r="G26" i="6" s="1"/>
  <c r="G38" i="21" l="1"/>
  <c r="A30" i="24"/>
  <c r="G30" i="24" s="1"/>
  <c r="B31" i="24"/>
  <c r="A30" i="23"/>
  <c r="G30" i="23" s="1"/>
  <c r="B31" i="23"/>
  <c r="A30" i="22"/>
  <c r="G30" i="22" s="1"/>
  <c r="B31" i="22"/>
  <c r="B28" i="20"/>
  <c r="A27" i="20"/>
  <c r="G27" i="20" s="1"/>
  <c r="A27" i="19"/>
  <c r="G27" i="19" s="1"/>
  <c r="A28" i="18"/>
  <c r="G28" i="18" s="1"/>
  <c r="A28" i="17"/>
  <c r="G28" i="17" s="1"/>
  <c r="A28" i="16"/>
  <c r="G28" i="16" s="1"/>
  <c r="A28" i="15"/>
  <c r="G28" i="15" s="1"/>
  <c r="A28" i="14"/>
  <c r="G28" i="14" s="1"/>
  <c r="A28" i="13"/>
  <c r="G28" i="13" s="1"/>
  <c r="A28" i="12"/>
  <c r="G28" i="12" s="1"/>
  <c r="A27" i="11"/>
  <c r="G27" i="11" s="1"/>
  <c r="A28" i="10"/>
  <c r="G28" i="10" s="1"/>
  <c r="A28" i="9"/>
  <c r="G28" i="9" s="1"/>
  <c r="A27" i="6"/>
  <c r="G27" i="6" s="1"/>
  <c r="A31" i="24" l="1"/>
  <c r="G31" i="24" s="1"/>
  <c r="B32" i="24"/>
  <c r="A31" i="23"/>
  <c r="G31" i="23" s="1"/>
  <c r="B32" i="23"/>
  <c r="A31" i="22"/>
  <c r="G31" i="22" s="1"/>
  <c r="B32" i="22"/>
  <c r="B29" i="20"/>
  <c r="A28" i="20"/>
  <c r="G28" i="20" s="1"/>
  <c r="A28" i="19"/>
  <c r="G28" i="19" s="1"/>
  <c r="A29" i="18"/>
  <c r="G29" i="18" s="1"/>
  <c r="A29" i="17"/>
  <c r="G29" i="17" s="1"/>
  <c r="A29" i="16"/>
  <c r="G29" i="16" s="1"/>
  <c r="A29" i="15"/>
  <c r="G29" i="15" s="1"/>
  <c r="A29" i="14"/>
  <c r="G29" i="14" s="1"/>
  <c r="A29" i="13"/>
  <c r="G29" i="13" s="1"/>
  <c r="A29" i="12"/>
  <c r="G29" i="12" s="1"/>
  <c r="A28" i="11"/>
  <c r="G28" i="11" s="1"/>
  <c r="A29" i="10"/>
  <c r="G29" i="10" s="1"/>
  <c r="A29" i="9"/>
  <c r="G29" i="9" s="1"/>
  <c r="A28" i="6"/>
  <c r="G28" i="6" s="1"/>
  <c r="A32" i="24" l="1"/>
  <c r="G32" i="24" s="1"/>
  <c r="B33" i="24"/>
  <c r="A32" i="23"/>
  <c r="G32" i="23" s="1"/>
  <c r="B33" i="23"/>
  <c r="A32" i="22"/>
  <c r="G32" i="22" s="1"/>
  <c r="B33" i="22"/>
  <c r="B30" i="20"/>
  <c r="A29" i="20"/>
  <c r="G29" i="20" s="1"/>
  <c r="A29" i="19"/>
  <c r="G29" i="19" s="1"/>
  <c r="A30" i="18"/>
  <c r="G30" i="18" s="1"/>
  <c r="A30" i="17"/>
  <c r="G30" i="17" s="1"/>
  <c r="A30" i="16"/>
  <c r="G30" i="16" s="1"/>
  <c r="A30" i="15"/>
  <c r="G30" i="15" s="1"/>
  <c r="A30" i="14"/>
  <c r="G30" i="14" s="1"/>
  <c r="A30" i="13"/>
  <c r="G30" i="13" s="1"/>
  <c r="A30" i="12"/>
  <c r="G30" i="12" s="1"/>
  <c r="A29" i="11"/>
  <c r="G29" i="11" s="1"/>
  <c r="A30" i="10"/>
  <c r="G30" i="10" s="1"/>
  <c r="A30" i="9"/>
  <c r="G30" i="9" s="1"/>
  <c r="A29" i="6"/>
  <c r="G29" i="6" s="1"/>
  <c r="A33" i="24" l="1"/>
  <c r="G33" i="24" s="1"/>
  <c r="B34" i="24"/>
  <c r="A33" i="23"/>
  <c r="G33" i="23" s="1"/>
  <c r="B34" i="23"/>
  <c r="A33" i="22"/>
  <c r="G33" i="22" s="1"/>
  <c r="B34" i="22"/>
  <c r="B31" i="20"/>
  <c r="A30" i="20"/>
  <c r="G30" i="20" s="1"/>
  <c r="A30" i="19"/>
  <c r="G30" i="19" s="1"/>
  <c r="A31" i="18"/>
  <c r="G31" i="18" s="1"/>
  <c r="A31" i="17"/>
  <c r="G31" i="17" s="1"/>
  <c r="A31" i="16"/>
  <c r="G31" i="16" s="1"/>
  <c r="A31" i="15"/>
  <c r="G31" i="15" s="1"/>
  <c r="A31" i="14"/>
  <c r="G31" i="14" s="1"/>
  <c r="A31" i="13"/>
  <c r="G31" i="13" s="1"/>
  <c r="A31" i="12"/>
  <c r="G31" i="12" s="1"/>
  <c r="A30" i="11"/>
  <c r="G30" i="11" s="1"/>
  <c r="A31" i="10"/>
  <c r="G31" i="10" s="1"/>
  <c r="A31" i="9"/>
  <c r="G31" i="9" s="1"/>
  <c r="A30" i="6"/>
  <c r="G30" i="6" s="1"/>
  <c r="A34" i="24" l="1"/>
  <c r="G34" i="24" s="1"/>
  <c r="B35" i="24"/>
  <c r="A34" i="23"/>
  <c r="G34" i="23" s="1"/>
  <c r="B35" i="23"/>
  <c r="A34" i="22"/>
  <c r="G34" i="22" s="1"/>
  <c r="B35" i="22"/>
  <c r="B32" i="20"/>
  <c r="A31" i="20"/>
  <c r="G31" i="20" s="1"/>
  <c r="A31" i="19"/>
  <c r="G31" i="19" s="1"/>
  <c r="A32" i="18"/>
  <c r="G32" i="18" s="1"/>
  <c r="A32" i="17"/>
  <c r="G32" i="17" s="1"/>
  <c r="A32" i="16"/>
  <c r="G32" i="16" s="1"/>
  <c r="A32" i="15"/>
  <c r="G32" i="15" s="1"/>
  <c r="A32" i="14"/>
  <c r="G32" i="14" s="1"/>
  <c r="A32" i="13"/>
  <c r="G32" i="13" s="1"/>
  <c r="A32" i="12"/>
  <c r="G32" i="12" s="1"/>
  <c r="A31" i="11"/>
  <c r="G31" i="11" s="1"/>
  <c r="A32" i="10"/>
  <c r="G32" i="10" s="1"/>
  <c r="A32" i="9"/>
  <c r="G32" i="9" s="1"/>
  <c r="A31" i="6"/>
  <c r="G31" i="6" s="1"/>
  <c r="A35" i="24" l="1"/>
  <c r="G35" i="24" s="1"/>
  <c r="B36" i="24"/>
  <c r="A36" i="24" s="1"/>
  <c r="G36" i="24" s="1"/>
  <c r="A35" i="23"/>
  <c r="G35" i="23" s="1"/>
  <c r="A35" i="22"/>
  <c r="G35" i="22" s="1"/>
  <c r="B36" i="22"/>
  <c r="A36" i="22" s="1"/>
  <c r="G36" i="22" s="1"/>
  <c r="G37" i="22" s="1"/>
  <c r="B33" i="20"/>
  <c r="A32" i="20"/>
  <c r="G32" i="20" s="1"/>
  <c r="A32" i="19"/>
  <c r="G32" i="19" s="1"/>
  <c r="A33" i="18"/>
  <c r="G33" i="18" s="1"/>
  <c r="A33" i="17"/>
  <c r="G33" i="17" s="1"/>
  <c r="A33" i="16"/>
  <c r="G33" i="16" s="1"/>
  <c r="A33" i="15"/>
  <c r="G33" i="15" s="1"/>
  <c r="A33" i="14"/>
  <c r="G33" i="14" s="1"/>
  <c r="A33" i="13"/>
  <c r="G33" i="13" s="1"/>
  <c r="A33" i="12"/>
  <c r="G33" i="12" s="1"/>
  <c r="A32" i="11"/>
  <c r="G32" i="11" s="1"/>
  <c r="A33" i="10"/>
  <c r="G33" i="10" s="1"/>
  <c r="A33" i="9"/>
  <c r="G33" i="9" s="1"/>
  <c r="A32" i="6"/>
  <c r="G32" i="6" s="1"/>
  <c r="G36" i="23" l="1"/>
  <c r="G38" i="23" s="1"/>
  <c r="G39" i="22"/>
  <c r="G37" i="24"/>
  <c r="G39" i="24" s="1"/>
  <c r="B34" i="20"/>
  <c r="A33" i="20"/>
  <c r="G33" i="20" s="1"/>
  <c r="A33" i="19"/>
  <c r="G33" i="19" s="1"/>
  <c r="A34" i="18"/>
  <c r="G34" i="18" s="1"/>
  <c r="A34" i="17"/>
  <c r="G34" i="17" s="1"/>
  <c r="A34" i="16"/>
  <c r="G34" i="16" s="1"/>
  <c r="A34" i="15"/>
  <c r="G34" i="15" s="1"/>
  <c r="G35" i="15" s="1"/>
  <c r="A34" i="14"/>
  <c r="G34" i="14" s="1"/>
  <c r="A34" i="13"/>
  <c r="G34" i="13" s="1"/>
  <c r="A34" i="12"/>
  <c r="G34" i="12" s="1"/>
  <c r="A33" i="11"/>
  <c r="G33" i="11" s="1"/>
  <c r="A34" i="10"/>
  <c r="G34" i="10" s="1"/>
  <c r="A34" i="9"/>
  <c r="G34" i="9" s="1"/>
  <c r="A33" i="6"/>
  <c r="G33" i="6" s="1"/>
  <c r="B35" i="20" l="1"/>
  <c r="A34" i="20"/>
  <c r="G34" i="20" s="1"/>
  <c r="A34" i="19"/>
  <c r="G34" i="19" s="1"/>
  <c r="A36" i="18"/>
  <c r="G36" i="18" s="1"/>
  <c r="A35" i="18"/>
  <c r="G35" i="18" s="1"/>
  <c r="A35" i="17"/>
  <c r="G35" i="17" s="1"/>
  <c r="A36" i="16"/>
  <c r="G36" i="16" s="1"/>
  <c r="A35" i="16"/>
  <c r="G35" i="16" s="1"/>
  <c r="G37" i="15"/>
  <c r="A36" i="14"/>
  <c r="G36" i="14" s="1"/>
  <c r="A35" i="14"/>
  <c r="G35" i="14" s="1"/>
  <c r="A36" i="13"/>
  <c r="G36" i="13" s="1"/>
  <c r="A35" i="13"/>
  <c r="G35" i="13" s="1"/>
  <c r="A35" i="12"/>
  <c r="G35" i="12" s="1"/>
  <c r="A34" i="11"/>
  <c r="G34" i="11" s="1"/>
  <c r="A36" i="10"/>
  <c r="G36" i="10" s="1"/>
  <c r="A35" i="10"/>
  <c r="G35" i="10" s="1"/>
  <c r="A35" i="9"/>
  <c r="G35" i="9" s="1"/>
  <c r="G36" i="9" s="1"/>
  <c r="A34" i="6"/>
  <c r="G34" i="6" s="1"/>
  <c r="G37" i="10" l="1"/>
  <c r="G37" i="14"/>
  <c r="G37" i="18"/>
  <c r="G39" i="18" s="1"/>
  <c r="G36" i="17"/>
  <c r="G38" i="17" s="1"/>
  <c r="G39" i="10"/>
  <c r="G39" i="14"/>
  <c r="G37" i="16"/>
  <c r="G39" i="16" s="1"/>
  <c r="G36" i="12"/>
  <c r="G38" i="12" s="1"/>
  <c r="G37" i="13"/>
  <c r="G39" i="13" s="1"/>
  <c r="G38" i="9"/>
  <c r="B36" i="20"/>
  <c r="A36" i="20" s="1"/>
  <c r="G36" i="20" s="1"/>
  <c r="A35" i="20"/>
  <c r="G35" i="20" s="1"/>
  <c r="A35" i="19"/>
  <c r="G35" i="19" s="1"/>
  <c r="A36" i="11"/>
  <c r="G36" i="11" s="1"/>
  <c r="A35" i="11"/>
  <c r="G35" i="11" s="1"/>
  <c r="A36" i="6"/>
  <c r="G36" i="6" s="1"/>
  <c r="A35" i="6"/>
  <c r="D12" i="4" l="1"/>
  <c r="G37" i="20"/>
  <c r="G39" i="20" s="1"/>
  <c r="G36" i="19"/>
  <c r="G38" i="19" s="1"/>
  <c r="G37" i="11"/>
  <c r="G39" i="11" s="1"/>
  <c r="D11" i="4"/>
  <c r="D16" i="4"/>
  <c r="D17" i="4"/>
  <c r="G35" i="6"/>
  <c r="G37" i="6" s="1"/>
  <c r="G39" i="6" s="1"/>
  <c r="D14" i="4" l="1"/>
</calcChain>
</file>

<file path=xl/sharedStrings.xml><?xml version="1.0" encoding="utf-8"?>
<sst xmlns="http://schemas.openxmlformats.org/spreadsheetml/2006/main" count="381" uniqueCount="68">
  <si>
    <t>Name, Vorname</t>
  </si>
  <si>
    <t>Bildungstage</t>
  </si>
  <si>
    <t>Urlaub</t>
  </si>
  <si>
    <t>Krank</t>
  </si>
  <si>
    <t>Wöchentliche Arbeitszeit:</t>
  </si>
  <si>
    <t>Soll</t>
  </si>
  <si>
    <t>Ist</t>
  </si>
  <si>
    <t>Kommen</t>
  </si>
  <si>
    <t>Gehen</t>
  </si>
  <si>
    <t>Summe</t>
  </si>
  <si>
    <t>Monate</t>
  </si>
  <si>
    <t>BT U 27</t>
  </si>
  <si>
    <t>BT Ü 27</t>
  </si>
  <si>
    <t>18 Jahre +</t>
  </si>
  <si>
    <t>17 Jahre</t>
  </si>
  <si>
    <t>16 Jahre</t>
  </si>
  <si>
    <t>Status</t>
  </si>
  <si>
    <t>Pause</t>
  </si>
  <si>
    <t>Bildungstag</t>
  </si>
  <si>
    <t>Überstd./Fehlstd. (Monat)</t>
  </si>
  <si>
    <t>Dienstzeit</t>
  </si>
  <si>
    <t>Dropdown</t>
  </si>
  <si>
    <t>Arbeitszeitblatt Freiwilligendienst</t>
  </si>
  <si>
    <t>Feiertage</t>
  </si>
  <si>
    <t>Neujahr</t>
  </si>
  <si>
    <t>Karfreitag</t>
  </si>
  <si>
    <t>Ostermontag</t>
  </si>
  <si>
    <t>Tag der Arbeit</t>
  </si>
  <si>
    <t>Christi Himmelfahrt</t>
  </si>
  <si>
    <t>Pfingstmontag</t>
  </si>
  <si>
    <t>Fronleichnam</t>
  </si>
  <si>
    <t>Tag der Deutschen Einheit</t>
  </si>
  <si>
    <t>Allerheiligen</t>
  </si>
  <si>
    <t>Weihnachten</t>
  </si>
  <si>
    <t>2. Weihnachtstag</t>
  </si>
  <si>
    <t>Dezember</t>
  </si>
  <si>
    <t>Sonstiges</t>
  </si>
  <si>
    <t>Dropdown Zeiten</t>
  </si>
  <si>
    <t xml:space="preserve"> </t>
  </si>
  <si>
    <t xml:space="preserve">  </t>
  </si>
  <si>
    <t>Anleiter*in:</t>
  </si>
  <si>
    <t>Freiwillige*r:</t>
  </si>
  <si>
    <t>Bildungsjahr</t>
  </si>
  <si>
    <t>Hinweise</t>
  </si>
  <si>
    <t>Bildungstage (BT)</t>
  </si>
  <si>
    <t>Seminar (BT)</t>
  </si>
  <si>
    <t>August</t>
  </si>
  <si>
    <t>September</t>
  </si>
  <si>
    <t>Oktober</t>
  </si>
  <si>
    <t>November</t>
  </si>
  <si>
    <t>Januar</t>
  </si>
  <si>
    <t>Februar</t>
  </si>
  <si>
    <t>März</t>
  </si>
  <si>
    <t>April</t>
  </si>
  <si>
    <t>Mai</t>
  </si>
  <si>
    <t>Juni</t>
  </si>
  <si>
    <t>Juli</t>
  </si>
  <si>
    <t>Überstd./Fehlstd. gesamt</t>
  </si>
  <si>
    <r>
      <t xml:space="preserve">Sonstiges </t>
    </r>
    <r>
      <rPr>
        <sz val="8"/>
        <color theme="1"/>
        <rFont val="Arial"/>
        <family val="2"/>
      </rPr>
      <t>(Sonderurlaub/Freistellung)</t>
    </r>
  </si>
  <si>
    <t>Die Soll-Arbeitszeiten sind in diesem Arbeitsblatt für eine 5 Tage-Woche von Montag bis Freitag ausgelegt. Wenn am Wochenende gearbeitet wird, wird es als Überstunden gewertet und kann dann wieder an einem Wochentag ausgeglichen werden.</t>
  </si>
  <si>
    <t>Alle rot markierten Felder im Deckblatt sind auszufüllen!</t>
  </si>
  <si>
    <t>Gleittag</t>
  </si>
  <si>
    <t>Besonders wichtig für alle Formeln sind die Arbeitsstunden sowie Bildungstage Soll-Zahl und Urlaub Soll-Zahl.</t>
  </si>
  <si>
    <t>Bitte in den Arbeitsblättern Januar bis Dezember die Pausenzeiten entsprechend der gesetzlichen Vorgaben eintragen!</t>
  </si>
  <si>
    <t>Bitte die Arbeits- und Pausenzeiten immer im Format mit Doppelpunkt schreiben z. B. 9:00 und 0:30</t>
  </si>
  <si>
    <t>Bei über 6 Stunden Arbeitszeit müssen mind. 30 Minuten Pause abgezogen werden. Bei über 9 Stunden Arbeitszeit müssen mind. 45 Minuten abgezogen werden. 
Bei Minderjährigen sind laut gesetzlichen Vorgaben längere Pausenzeiten erforderlich.</t>
  </si>
  <si>
    <t>Bei der Auswahl eines bestimmten "Status" wie "Seminar" (Pflichtseminare der SJ NRW), "Urlaub", "Krankheit" und "Sonstiges" (Sonderurlaub/Freistellung) wird automatisch die erforderliche Soll- und Ist-Arbeitszeit für den jeweiligen Tag übertragen. Bei der Auswahl "Bildungstag" müssen die Arbeitszeiten bei "Kommen" und "Gehen" eingetragen werden. Bei der Auswahl "Gleittag" wird die Soll-Arbeitszeit abgezogen und somit Überstunden für ein Tag abgebaut. Bei normalen Arbeitstagen muss bei "Status" nichts eingetragen werden bzw. das Feld frei sein.</t>
  </si>
  <si>
    <r>
      <t xml:space="preserve">Urlaub 
</t>
    </r>
    <r>
      <rPr>
        <sz val="8"/>
        <color theme="1"/>
        <rFont val="Arial"/>
        <family val="2"/>
      </rPr>
      <t>(Alter am Ende des Kalenderjahres des Dienstbeginns)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</si>
</sst>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F400]h:mm:ss\ AM/PM"/>
    <numFmt numFmtId="166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name val="Arial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8A8CC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7" fillId="2" borderId="11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7" fillId="2" borderId="0" xfId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6" xfId="0" applyFont="1" applyBorder="1" applyAlignment="1" applyProtection="1">
      <alignment vertical="center"/>
      <protection locked="0"/>
    </xf>
    <xf numFmtId="2" fontId="1" fillId="0" borderId="14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4" fillId="4" borderId="11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2" fontId="5" fillId="2" borderId="0" xfId="0" applyNumberFormat="1" applyFont="1" applyFill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18" xfId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0" xfId="0" applyAlignment="1">
      <alignment vertical="center"/>
    </xf>
    <xf numFmtId="20" fontId="1" fillId="0" borderId="0" xfId="0" applyNumberFormat="1" applyFont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3" borderId="28" xfId="0" quotePrefix="1" applyFont="1" applyFill="1" applyBorder="1" applyAlignment="1">
      <alignment vertical="center"/>
    </xf>
    <xf numFmtId="2" fontId="1" fillId="4" borderId="28" xfId="0" applyNumberFormat="1" applyFont="1" applyFill="1" applyBorder="1" applyAlignment="1">
      <alignment vertical="center"/>
    </xf>
    <xf numFmtId="0" fontId="1" fillId="6" borderId="28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0" xfId="0" applyFont="1"/>
    <xf numFmtId="0" fontId="1" fillId="8" borderId="26" xfId="0" applyFont="1" applyFill="1" applyBorder="1" applyAlignment="1">
      <alignment vertical="center"/>
    </xf>
    <xf numFmtId="0" fontId="1" fillId="7" borderId="28" xfId="0" applyFont="1" applyFill="1" applyBorder="1" applyAlignment="1">
      <alignment vertical="center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vertical="center"/>
      <protection locked="0"/>
    </xf>
    <xf numFmtId="0" fontId="1" fillId="5" borderId="24" xfId="0" applyFont="1" applyFill="1" applyBorder="1" applyAlignment="1" applyProtection="1">
      <alignment vertical="center"/>
      <protection locked="0"/>
    </xf>
    <xf numFmtId="166" fontId="1" fillId="0" borderId="1" xfId="0" applyNumberFormat="1" applyFont="1" applyBorder="1" applyAlignment="1" applyProtection="1">
      <alignment horizontal="center" vertical="center"/>
      <protection locked="0"/>
    </xf>
    <xf numFmtId="166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8" borderId="10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21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5">
    <cellStyle name="Euro" xfId="2" xr:uid="{00000000-0005-0000-0000-000000000000}"/>
    <cellStyle name="Komma 2" xfId="4" xr:uid="{00000000-0005-0000-0000-000001000000}"/>
    <cellStyle name="Standard" xfId="0" builtinId="0"/>
    <cellStyle name="Standard 2" xfId="1" xr:uid="{00000000-0005-0000-0000-000003000000}"/>
    <cellStyle name="Standard 3" xfId="3" xr:uid="{00000000-0005-0000-0000-000004000000}"/>
  </cellStyles>
  <dxfs count="297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rgb="FFB8A8CC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8A8CC"/>
      <color rgb="FF33CC33"/>
      <color rgb="FF65D965"/>
      <color rgb="FFFFFF99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A5:H36" totalsRowShown="0" headerRowDxfId="296" dataDxfId="295" tableBorderDxfId="294">
  <tableColumns count="8">
    <tableColumn id="1" xr3:uid="{00000000-0010-0000-0000-000001000000}" name=" " dataDxfId="293">
      <calculatedColumnFormula>IF(ISNUMBER(VLOOKUP(B6,Feiertage!$B:$B,1,FALSE))=TRUE,"Feiertag",TEXT(B6,"TTTT"))</calculatedColumnFormula>
    </tableColumn>
    <tableColumn id="2" xr3:uid="{00000000-0010-0000-0000-000002000000}" name="  " dataDxfId="292">
      <calculatedColumnFormula>B5+1</calculatedColumnFormula>
    </tableColumn>
    <tableColumn id="4" xr3:uid="{00000000-0010-0000-0000-000004000000}" name="Status" dataDxfId="291"/>
    <tableColumn id="5" xr3:uid="{00000000-0010-0000-0000-000005000000}" name="Kommen" dataDxfId="290"/>
    <tableColumn id="6" xr3:uid="{00000000-0010-0000-0000-000006000000}" name="Gehen" dataDxfId="289"/>
    <tableColumn id="7" xr3:uid="{00000000-0010-0000-0000-000007000000}" name="Pause" dataDxfId="288"/>
    <tableColumn id="8" xr3:uid="{00000000-0010-0000-0000-000008000000}" name="Soll" dataDxfId="287">
      <calculatedColumnFormula>IF(A6="Sonntag","0,00",IF(A6="Samstag","0,00",IF(A6="Feiertag","0,00",IF(AND(C6="",D6=""),"0,00",(Deckblatt!$E$8/5)))))</calculatedColumnFormula>
    </tableColumn>
    <tableColumn id="9" xr3:uid="{00000000-0010-0000-0000-000009000000}" name="Summe" dataDxfId="286">
      <calculatedColumnFormula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9000000}" name="Tabelle447891011121314" displayName="Tabelle447891011121314" ref="A5:H36" totalsRowShown="0" headerRowDxfId="205" tableBorderDxfId="204">
  <tableColumns count="8">
    <tableColumn id="1" xr3:uid="{00000000-0010-0000-0900-000001000000}" name=" " dataDxfId="203">
      <calculatedColumnFormula>IF(ISNUMBER(VLOOKUP(B6,Feiertage!$B:$B,1,FALSE))=TRUE,"Feiertag",TEXT(B6,"TTTT"))</calculatedColumnFormula>
    </tableColumn>
    <tableColumn id="2" xr3:uid="{00000000-0010-0000-0900-000002000000}" name="  " dataDxfId="202">
      <calculatedColumnFormula>B5+1</calculatedColumnFormula>
    </tableColumn>
    <tableColumn id="4" xr3:uid="{00000000-0010-0000-0900-000004000000}" name="Status" dataDxfId="201"/>
    <tableColumn id="5" xr3:uid="{00000000-0010-0000-0900-000005000000}" name="Kommen" dataDxfId="200"/>
    <tableColumn id="6" xr3:uid="{00000000-0010-0000-0900-000006000000}" name="Gehen" dataDxfId="199"/>
    <tableColumn id="7" xr3:uid="{00000000-0010-0000-0900-000007000000}" name="Pause" dataDxfId="198"/>
    <tableColumn id="8" xr3:uid="{00000000-0010-0000-0900-000008000000}" name="Soll" dataDxfId="197">
      <calculatedColumnFormula>IF(A6="Sonntag","0,00",IF(A6="Samstag","0,00",IF(A6="Feiertag","0,00",IF(AND(C6="",D6=""),"0,00",(Deckblatt!$E$8/5)))))</calculatedColumnFormula>
    </tableColumn>
    <tableColumn id="9" xr3:uid="{00000000-0010-0000-0900-000009000000}" name="Summe" dataDxfId="196">
      <calculatedColumnFormula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elle44789101112131415" displayName="Tabelle44789101112131415" ref="A5:H35" totalsRowShown="0" headerRowDxfId="195" tableBorderDxfId="194">
  <tableColumns count="8">
    <tableColumn id="1" xr3:uid="{00000000-0010-0000-0A00-000001000000}" name=" " dataDxfId="193">
      <calculatedColumnFormula>IF(ISNUMBER(VLOOKUP(B6,Feiertage!$B:$B,1,FALSE))=TRUE,"Feiertag",TEXT(B6,"TTTT"))</calculatedColumnFormula>
    </tableColumn>
    <tableColumn id="2" xr3:uid="{00000000-0010-0000-0A00-000002000000}" name="  " dataDxfId="192">
      <calculatedColumnFormula>B5+1</calculatedColumnFormula>
    </tableColumn>
    <tableColumn id="4" xr3:uid="{00000000-0010-0000-0A00-000004000000}" name="Status" dataDxfId="191"/>
    <tableColumn id="5" xr3:uid="{00000000-0010-0000-0A00-000005000000}" name="Kommen" dataDxfId="190"/>
    <tableColumn id="6" xr3:uid="{00000000-0010-0000-0A00-000006000000}" name="Gehen" dataDxfId="189"/>
    <tableColumn id="7" xr3:uid="{00000000-0010-0000-0A00-000007000000}" name="Pause" dataDxfId="188"/>
    <tableColumn id="8" xr3:uid="{00000000-0010-0000-0A00-000008000000}" name="Soll" dataDxfId="187">
      <calculatedColumnFormula>IF(A6="Sonntag","0,00",IF(A6="Samstag","0,00",IF(A6="Feiertag","0,00",IF(AND(C6="",D6=""),"0,00",(Deckblatt!$E$8/5)))))</calculatedColumnFormula>
    </tableColumn>
    <tableColumn id="9" xr3:uid="{00000000-0010-0000-0A00-000009000000}" name="Summe" dataDxfId="186">
      <calculatedColumnFormula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elle446" displayName="Tabelle446" ref="A5:H36" totalsRowShown="0" headerRowDxfId="185" tableBorderDxfId="184">
  <tableColumns count="8">
    <tableColumn id="1" xr3:uid="{00000000-0010-0000-0B00-000001000000}" name=" " dataDxfId="183">
      <calculatedColumnFormula>IF(ISNUMBER(VLOOKUP(B6,Feiertage!$B:$B,1,FALSE))=TRUE,"Feiertag",TEXT(B6,"TTTT"))</calculatedColumnFormula>
    </tableColumn>
    <tableColumn id="2" xr3:uid="{00000000-0010-0000-0B00-000002000000}" name="  " dataDxfId="182">
      <calculatedColumnFormula>B5+1</calculatedColumnFormula>
    </tableColumn>
    <tableColumn id="4" xr3:uid="{00000000-0010-0000-0B00-000004000000}" name="Status" dataDxfId="181"/>
    <tableColumn id="5" xr3:uid="{00000000-0010-0000-0B00-000005000000}" name="Kommen" dataDxfId="180"/>
    <tableColumn id="6" xr3:uid="{00000000-0010-0000-0B00-000006000000}" name="Gehen" dataDxfId="179"/>
    <tableColumn id="7" xr3:uid="{00000000-0010-0000-0B00-000007000000}" name="Pause" dataDxfId="178"/>
    <tableColumn id="8" xr3:uid="{00000000-0010-0000-0B00-000008000000}" name="Soll" dataDxfId="177">
      <calculatedColumnFormula>IF(A6="Sonntag","0,00",IF(A6="Samstag","0,00",IF(A6="Feiertag","0,00",IF(AND(C6="",D6=""),"0,00",(Deckblatt!$E$8/5)))))</calculatedColumnFormula>
    </tableColumn>
    <tableColumn id="9" xr3:uid="{00000000-0010-0000-0B00-000009000000}" name="Summe" dataDxfId="176">
      <calculatedColumnFormula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elle44616" displayName="Tabelle44616" ref="A5:H36" totalsRowShown="0" headerRowDxfId="175" tableBorderDxfId="174">
  <tableColumns count="8">
    <tableColumn id="1" xr3:uid="{00000000-0010-0000-0C00-000001000000}" name=" " dataDxfId="173">
      <calculatedColumnFormula>IF(ISNUMBER(VLOOKUP(B6,Feiertage!$B:$B,1,FALSE))=TRUE,"Feiertag",TEXT(B6,"TTTT"))</calculatedColumnFormula>
    </tableColumn>
    <tableColumn id="2" xr3:uid="{00000000-0010-0000-0C00-000002000000}" name="  " dataDxfId="172">
      <calculatedColumnFormula>B5+1</calculatedColumnFormula>
    </tableColumn>
    <tableColumn id="4" xr3:uid="{00000000-0010-0000-0C00-000004000000}" name="Status" dataDxfId="171"/>
    <tableColumn id="5" xr3:uid="{00000000-0010-0000-0C00-000005000000}" name="Kommen" dataDxfId="170"/>
    <tableColumn id="6" xr3:uid="{00000000-0010-0000-0C00-000006000000}" name="Gehen" dataDxfId="169"/>
    <tableColumn id="7" xr3:uid="{00000000-0010-0000-0C00-000007000000}" name="Pause" dataDxfId="168"/>
    <tableColumn id="8" xr3:uid="{00000000-0010-0000-0C00-000008000000}" name="Soll" dataDxfId="167">
      <calculatedColumnFormula>IF(A6="Sonntag","0,00",IF(A6="Samstag","0,00",IF(A6="Feiertag","0,00",IF(AND(C6="",D6=""),"0,00",(Deckblatt!$E$8/5)))))</calculatedColumnFormula>
    </tableColumn>
    <tableColumn id="9" xr3:uid="{00000000-0010-0000-0C00-000009000000}" name="Summe" dataDxfId="166">
      <calculatedColumnFormula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elle4461617" displayName="Tabelle4461617" ref="A5:H35" totalsRowShown="0" headerRowDxfId="165" tableBorderDxfId="164">
  <tableColumns count="8">
    <tableColumn id="1" xr3:uid="{00000000-0010-0000-0D00-000001000000}" name=" " dataDxfId="163">
      <calculatedColumnFormula>IF(ISNUMBER(VLOOKUP(B6,Feiertage!$B:$B,1,FALSE))=TRUE,"Feiertag",TEXT(B6,"TTTT"))</calculatedColumnFormula>
    </tableColumn>
    <tableColumn id="2" xr3:uid="{00000000-0010-0000-0D00-000002000000}" name="  " dataDxfId="162">
      <calculatedColumnFormula>DATE(C1,9,1)</calculatedColumnFormula>
    </tableColumn>
    <tableColumn id="4" xr3:uid="{00000000-0010-0000-0D00-000004000000}" name="Status" dataDxfId="161"/>
    <tableColumn id="5" xr3:uid="{00000000-0010-0000-0D00-000005000000}" name="Kommen" dataDxfId="160"/>
    <tableColumn id="6" xr3:uid="{00000000-0010-0000-0D00-000006000000}" name="Gehen" dataDxfId="159"/>
    <tableColumn id="7" xr3:uid="{00000000-0010-0000-0D00-000007000000}" name="Pause" dataDxfId="158"/>
    <tableColumn id="8" xr3:uid="{00000000-0010-0000-0D00-000008000000}" name="Soll" dataDxfId="157">
      <calculatedColumnFormula>IF(A6="Sonntag","0,00",IF(A6="Samstag","0,00",IF(A6="Feiertag","0,00",IF(AND(C6="",D6=""),"0,00",(Deckblatt!$E$8/5)))))</calculatedColumnFormula>
    </tableColumn>
    <tableColumn id="9" xr3:uid="{00000000-0010-0000-0D00-000009000000}" name="Summe" dataDxfId="156">
      <calculatedColumnFormula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elle446161718" displayName="Tabelle446161718" ref="A5:H36" totalsRowShown="0" headerRowDxfId="155" tableBorderDxfId="154">
  <tableColumns count="8">
    <tableColumn id="1" xr3:uid="{00000000-0010-0000-0E00-000001000000}" name=" " dataDxfId="153">
      <calculatedColumnFormula>IF(ISNUMBER(VLOOKUP(B6,Feiertage!$B:$B,1,FALSE))=TRUE,"Feiertag",TEXT(B6,"TTTT"))</calculatedColumnFormula>
    </tableColumn>
    <tableColumn id="2" xr3:uid="{00000000-0010-0000-0E00-000002000000}" name="  " dataDxfId="152">
      <calculatedColumnFormula>DATE(C1,9,1)</calculatedColumnFormula>
    </tableColumn>
    <tableColumn id="4" xr3:uid="{00000000-0010-0000-0E00-000004000000}" name="Status" dataDxfId="151"/>
    <tableColumn id="5" xr3:uid="{00000000-0010-0000-0E00-000005000000}" name="Kommen" dataDxfId="150"/>
    <tableColumn id="6" xr3:uid="{00000000-0010-0000-0E00-000006000000}" name="Gehen" dataDxfId="149"/>
    <tableColumn id="7" xr3:uid="{00000000-0010-0000-0E00-000007000000}" name="Pause" dataDxfId="148"/>
    <tableColumn id="8" xr3:uid="{00000000-0010-0000-0E00-000008000000}" name="Soll" dataDxfId="147">
      <calculatedColumnFormula>IF(A6="Sonntag","0,00",IF(A6="Samstag","0,00",IF(A6="Feiertag","0,00",IF(AND(C6="",D6=""),"0,00",(Deckblatt!$E$8/5)))))</calculatedColumnFormula>
    </tableColumn>
    <tableColumn id="9" xr3:uid="{00000000-0010-0000-0E00-000009000000}" name="Summe" dataDxfId="146">
      <calculatedColumnFormula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elle44616171819" displayName="Tabelle44616171819" ref="A5:H35" totalsRowShown="0" headerRowDxfId="145" tableBorderDxfId="144">
  <tableColumns count="8">
    <tableColumn id="1" xr3:uid="{00000000-0010-0000-0F00-000001000000}" name=" " dataDxfId="143">
      <calculatedColumnFormula>IF(ISNUMBER(VLOOKUP(B6,Feiertage!$B:$B,1,FALSE))=TRUE,"Feiertag",TEXT(B6,"TTTT"))</calculatedColumnFormula>
    </tableColumn>
    <tableColumn id="2" xr3:uid="{00000000-0010-0000-0F00-000002000000}" name="  " dataDxfId="142">
      <calculatedColumnFormula>DATE(C1,9,1)</calculatedColumnFormula>
    </tableColumn>
    <tableColumn id="4" xr3:uid="{00000000-0010-0000-0F00-000004000000}" name="Status" dataDxfId="141"/>
    <tableColumn id="5" xr3:uid="{00000000-0010-0000-0F00-000005000000}" name="Kommen" dataDxfId="140"/>
    <tableColumn id="6" xr3:uid="{00000000-0010-0000-0F00-000006000000}" name="Gehen" dataDxfId="139"/>
    <tableColumn id="7" xr3:uid="{00000000-0010-0000-0F00-000007000000}" name="Pause" dataDxfId="138"/>
    <tableColumn id="8" xr3:uid="{00000000-0010-0000-0F00-000008000000}" name="Soll" dataDxfId="137">
      <calculatedColumnFormula>IF(A6="Sonntag","0,00",IF(A6="Samstag","0,00",IF(A6="Feiertag","0,00",IF(AND(C6="",D6=""),"0,00",(Deckblatt!$E$8/5)))))</calculatedColumnFormula>
    </tableColumn>
    <tableColumn id="9" xr3:uid="{00000000-0010-0000-0F00-000009000000}" name="Summe" dataDxfId="136">
      <calculatedColumnFormula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elle44616171820" displayName="Tabelle44616171820" ref="A5:H36" totalsRowShown="0" headerRowDxfId="135" tableBorderDxfId="134">
  <tableColumns count="8">
    <tableColumn id="1" xr3:uid="{00000000-0010-0000-1000-000001000000}" name=" " dataDxfId="133">
      <calculatedColumnFormula>IF(ISNUMBER(VLOOKUP(B6,Feiertage!$B:$B,1,FALSE))=TRUE,"Feiertag",TEXT(B6,"TTTT"))</calculatedColumnFormula>
    </tableColumn>
    <tableColumn id="2" xr3:uid="{00000000-0010-0000-1000-000002000000}" name="  " dataDxfId="132">
      <calculatedColumnFormula>DATE(C1,9,1)</calculatedColumnFormula>
    </tableColumn>
    <tableColumn id="4" xr3:uid="{00000000-0010-0000-1000-000004000000}" name="Status" dataDxfId="131"/>
    <tableColumn id="5" xr3:uid="{00000000-0010-0000-1000-000005000000}" name="Kommen" dataDxfId="130"/>
    <tableColumn id="6" xr3:uid="{00000000-0010-0000-1000-000006000000}" name="Gehen" dataDxfId="129"/>
    <tableColumn id="7" xr3:uid="{00000000-0010-0000-1000-000007000000}" name="Pause" dataDxfId="128"/>
    <tableColumn id="8" xr3:uid="{00000000-0010-0000-1000-000008000000}" name="Soll" dataDxfId="127">
      <calculatedColumnFormula>IF(A6="Sonntag","0,00",IF(A6="Samstag","0,00",IF(A6="Feiertag","0,00",IF(AND(C6="",D6=""),"0,00",(Deckblatt!$E$8/5)))))</calculatedColumnFormula>
    </tableColumn>
    <tableColumn id="9" xr3:uid="{00000000-0010-0000-1000-000009000000}" name="Summe" dataDxfId="126">
      <calculatedColumnFormula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1000000}" name="Tabelle2" displayName="Tabelle2" ref="C163:C167" totalsRowShown="0" headerRowDxfId="125" dataDxfId="124">
  <autoFilter ref="C163:C167" xr:uid="{00000000-0009-0000-0100-000002000000}"/>
  <tableColumns count="1">
    <tableColumn id="1" xr3:uid="{00000000-0010-0000-1100-000001000000}" name="Dropdown Zeiten" dataDxfId="12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2000000}" name="Tabelle1" displayName="Tabelle1" ref="A163:A170" totalsRowShown="0" headerRowDxfId="122" dataDxfId="121">
  <autoFilter ref="A163:A170" xr:uid="{00000000-0009-0000-0100-000001000000}"/>
  <tableColumns count="1">
    <tableColumn id="1" xr3:uid="{00000000-0010-0000-1200-000001000000}" name="Dropdown" dataDxfId="1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e44" displayName="Tabelle44" ref="A5:H35" totalsRowShown="0" headerRowDxfId="285" tableBorderDxfId="284">
  <tableColumns count="8">
    <tableColumn id="1" xr3:uid="{00000000-0010-0000-0100-000001000000}" name=" " dataDxfId="283">
      <calculatedColumnFormula>IF(ISNUMBER(VLOOKUP(B6,Feiertage!$B:$B,1,FALSE))=TRUE,"Feiertag",TEXT(B6,"TTTT"))</calculatedColumnFormula>
    </tableColumn>
    <tableColumn id="2" xr3:uid="{00000000-0010-0000-0100-000002000000}" name="  " dataDxfId="282">
      <calculatedColumnFormula>B5+1</calculatedColumnFormula>
    </tableColumn>
    <tableColumn id="4" xr3:uid="{00000000-0010-0000-0100-000004000000}" name="Status" dataDxfId="281"/>
    <tableColumn id="5" xr3:uid="{00000000-0010-0000-0100-000005000000}" name="Kommen" dataDxfId="280"/>
    <tableColumn id="6" xr3:uid="{00000000-0010-0000-0100-000006000000}" name="Gehen" dataDxfId="279"/>
    <tableColumn id="7" xr3:uid="{00000000-0010-0000-0100-000007000000}" name="Pause" dataDxfId="278"/>
    <tableColumn id="8" xr3:uid="{00000000-0010-0000-0100-000008000000}" name="Soll" dataDxfId="277">
      <calculatedColumnFormula>IF(A6="Sonntag","0,00",IF(A6="Samstag","0,00",IF(A6="Feiertag","0,00",IF(AND(C6="",D6=""),"0,00",(Deckblatt!$E$8/5)))))</calculatedColumnFormula>
    </tableColumn>
    <tableColumn id="9" xr3:uid="{00000000-0010-0000-0100-000009000000}" name="Summe" dataDxfId="276">
      <calculatedColumnFormula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le447" displayName="Tabelle447" ref="A5:H36" totalsRowShown="0" headerRowDxfId="275" tableBorderDxfId="274">
  <tableColumns count="8">
    <tableColumn id="1" xr3:uid="{00000000-0010-0000-0200-000001000000}" name=" " dataDxfId="273">
      <calculatedColumnFormula>IF(ISNUMBER(VLOOKUP(B6,Feiertage!$B:$B,1,FALSE))=TRUE,"Feiertag",TEXT(B6,"TTTT"))</calculatedColumnFormula>
    </tableColumn>
    <tableColumn id="2" xr3:uid="{00000000-0010-0000-0200-000002000000}" name="  " dataDxfId="272">
      <calculatedColumnFormula>B5+1</calculatedColumnFormula>
    </tableColumn>
    <tableColumn id="4" xr3:uid="{00000000-0010-0000-0200-000004000000}" name="Status" dataDxfId="271"/>
    <tableColumn id="5" xr3:uid="{00000000-0010-0000-0200-000005000000}" name="Kommen" dataDxfId="270"/>
    <tableColumn id="6" xr3:uid="{00000000-0010-0000-0200-000006000000}" name="Gehen" dataDxfId="269"/>
    <tableColumn id="7" xr3:uid="{00000000-0010-0000-0200-000007000000}" name="Pause" dataDxfId="268"/>
    <tableColumn id="8" xr3:uid="{00000000-0010-0000-0200-000008000000}" name="Soll" dataDxfId="267">
      <calculatedColumnFormula>IF(A6="Sonntag","0,00",IF(A6="Samstag","0,00",IF(A6="Feiertag","0,00",IF(AND(C6="",D6=""),"0,00",(Deckblatt!$E$8/5)))))</calculatedColumnFormula>
    </tableColumn>
    <tableColumn id="9" xr3:uid="{00000000-0010-0000-0200-000009000000}" name="Summe" dataDxfId="266">
      <calculatedColumnFormula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le4478" displayName="Tabelle4478" ref="A5:H35" totalsRowShown="0" headerRowDxfId="265" tableBorderDxfId="264">
  <tableColumns count="8">
    <tableColumn id="1" xr3:uid="{00000000-0010-0000-0300-000001000000}" name=" " dataDxfId="263">
      <calculatedColumnFormula>IF(ISNUMBER(VLOOKUP(B6,Feiertage!$B:$B,1,FALSE))=TRUE,"Feiertag",TEXT(B6,"TTTT"))</calculatedColumnFormula>
    </tableColumn>
    <tableColumn id="2" xr3:uid="{00000000-0010-0000-0300-000002000000}" name="  " dataDxfId="262">
      <calculatedColumnFormula>B5+1</calculatedColumnFormula>
    </tableColumn>
    <tableColumn id="4" xr3:uid="{00000000-0010-0000-0300-000004000000}" name="Status" dataDxfId="261"/>
    <tableColumn id="5" xr3:uid="{00000000-0010-0000-0300-000005000000}" name="Kommen" dataDxfId="260"/>
    <tableColumn id="6" xr3:uid="{00000000-0010-0000-0300-000006000000}" name="Gehen" dataDxfId="259"/>
    <tableColumn id="7" xr3:uid="{00000000-0010-0000-0300-000007000000}" name="Pause" dataDxfId="258"/>
    <tableColumn id="8" xr3:uid="{00000000-0010-0000-0300-000008000000}" name="Soll" dataDxfId="257">
      <calculatedColumnFormula>IF(A6="Sonntag","0,00",IF(A6="Samstag","0,00",IF(A6="Feiertag","0,00",IF(AND(C6="",D6=""),"0,00",(Deckblatt!$E$8/5)))))</calculatedColumnFormula>
    </tableColumn>
    <tableColumn id="9" xr3:uid="{00000000-0010-0000-0300-000009000000}" name="Summe" dataDxfId="256">
      <calculatedColumnFormula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elle44789" displayName="Tabelle44789" ref="A5:H36" totalsRowShown="0" headerRowDxfId="255" tableBorderDxfId="254">
  <tableColumns count="8">
    <tableColumn id="1" xr3:uid="{00000000-0010-0000-0400-000001000000}" name=" " dataDxfId="253">
      <calculatedColumnFormula>IF(ISNUMBER(VLOOKUP(B6,Feiertage!$B:$B,1,FALSE))=TRUE,"Feiertag",TEXT(B6,"TTTT"))</calculatedColumnFormula>
    </tableColumn>
    <tableColumn id="2" xr3:uid="{00000000-0010-0000-0400-000002000000}" name="  " dataDxfId="252">
      <calculatedColumnFormula>B5+1</calculatedColumnFormula>
    </tableColumn>
    <tableColumn id="4" xr3:uid="{00000000-0010-0000-0400-000004000000}" name="Status" dataDxfId="251"/>
    <tableColumn id="5" xr3:uid="{00000000-0010-0000-0400-000005000000}" name="Kommen" dataDxfId="250"/>
    <tableColumn id="6" xr3:uid="{00000000-0010-0000-0400-000006000000}" name="Gehen" dataDxfId="249"/>
    <tableColumn id="7" xr3:uid="{00000000-0010-0000-0400-000007000000}" name="Pause" dataDxfId="248"/>
    <tableColumn id="8" xr3:uid="{00000000-0010-0000-0400-000008000000}" name="Soll" dataDxfId="247">
      <calculatedColumnFormula>IF(A6="Sonntag","0,00",IF(A6="Samstag","0,00",IF(A6="Feiertag","0,00",IF(AND(C6="",D6=""),"0,00",(Deckblatt!$E$8/5)))))</calculatedColumnFormula>
    </tableColumn>
    <tableColumn id="9" xr3:uid="{00000000-0010-0000-0400-000009000000}" name="Summe" dataDxfId="246">
      <calculatedColumnFormula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elle4478910" displayName="Tabelle4478910" ref="A5:H36" totalsRowShown="0" headerRowDxfId="245" tableBorderDxfId="244">
  <tableColumns count="8">
    <tableColumn id="1" xr3:uid="{00000000-0010-0000-0500-000001000000}" name=" " dataDxfId="243">
      <calculatedColumnFormula>IF(ISNUMBER(VLOOKUP(B6,Feiertage!$B:$B,1,FALSE))=TRUE,"Feiertag",TEXT(B6,"TTTT"))</calculatedColumnFormula>
    </tableColumn>
    <tableColumn id="2" xr3:uid="{00000000-0010-0000-0500-000002000000}" name="  " dataDxfId="242">
      <calculatedColumnFormula>B5+1</calculatedColumnFormula>
    </tableColumn>
    <tableColumn id="4" xr3:uid="{00000000-0010-0000-0500-000004000000}" name="Status" dataDxfId="241"/>
    <tableColumn id="5" xr3:uid="{00000000-0010-0000-0500-000005000000}" name="Kommen" dataDxfId="240"/>
    <tableColumn id="6" xr3:uid="{00000000-0010-0000-0500-000006000000}" name="Gehen" dataDxfId="239"/>
    <tableColumn id="7" xr3:uid="{00000000-0010-0000-0500-000007000000}" name="Pause" dataDxfId="238"/>
    <tableColumn id="8" xr3:uid="{00000000-0010-0000-0500-000008000000}" name="Soll" dataDxfId="237">
      <calculatedColumnFormula>IF(A6="Sonntag","0,00",IF(A6="Samstag","0,00",IF(A6="Feiertag","0,00",IF(AND(C6="",D6=""),"0,00",(Deckblatt!$E$8/5)))))</calculatedColumnFormula>
    </tableColumn>
    <tableColumn id="9" xr3:uid="{00000000-0010-0000-0500-000009000000}" name="Summe" dataDxfId="236">
      <calculatedColumnFormula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elle447891011" displayName="Tabelle447891011" ref="A5:H34" totalsRowShown="0" headerRowDxfId="235" tableBorderDxfId="234">
  <tableColumns count="8">
    <tableColumn id="1" xr3:uid="{00000000-0010-0000-0600-000001000000}" name=" " dataDxfId="233">
      <calculatedColumnFormula>IF(ISNUMBER(VLOOKUP(B6,Feiertage!$B:$B,1,FALSE))=TRUE,"Feiertag",TEXT(B6,"TTTT"))</calculatedColumnFormula>
    </tableColumn>
    <tableColumn id="2" xr3:uid="{00000000-0010-0000-0600-000002000000}" name="  " dataDxfId="232">
      <calculatedColumnFormula>B5+1</calculatedColumnFormula>
    </tableColumn>
    <tableColumn id="4" xr3:uid="{00000000-0010-0000-0600-000004000000}" name="Status" dataDxfId="231"/>
    <tableColumn id="5" xr3:uid="{00000000-0010-0000-0600-000005000000}" name="Kommen" dataDxfId="230"/>
    <tableColumn id="6" xr3:uid="{00000000-0010-0000-0600-000006000000}" name="Gehen" dataDxfId="229"/>
    <tableColumn id="7" xr3:uid="{00000000-0010-0000-0600-000007000000}" name="Pause" dataDxfId="228"/>
    <tableColumn id="8" xr3:uid="{00000000-0010-0000-0600-000008000000}" name="Soll" dataDxfId="227">
      <calculatedColumnFormula>IF(A6="Sonntag","0,00",IF(A6="Samstag","0,00",IF(A6="Feiertag","0,00",IF(AND(C6="",D6=""),"0,00",(Deckblatt!$E$8/5)))))</calculatedColumnFormula>
    </tableColumn>
    <tableColumn id="9" xr3:uid="{00000000-0010-0000-0600-000009000000}" name="Summe" dataDxfId="226">
      <calculatedColumnFormula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elle44789101112" displayName="Tabelle44789101112" ref="A5:H36" totalsRowShown="0" headerRowDxfId="225" tableBorderDxfId="224">
  <tableColumns count="8">
    <tableColumn id="1" xr3:uid="{00000000-0010-0000-0700-000001000000}" name=" " dataDxfId="223">
      <calculatedColumnFormula>IF(ISNUMBER(VLOOKUP(B6,Feiertage!$B:$B,1,FALSE))=TRUE,"Feiertag",TEXT(B6,"TTTT"))</calculatedColumnFormula>
    </tableColumn>
    <tableColumn id="2" xr3:uid="{00000000-0010-0000-0700-000002000000}" name="  " dataDxfId="222">
      <calculatedColumnFormula>B5+1</calculatedColumnFormula>
    </tableColumn>
    <tableColumn id="4" xr3:uid="{00000000-0010-0000-0700-000004000000}" name="Status" dataDxfId="221"/>
    <tableColumn id="5" xr3:uid="{00000000-0010-0000-0700-000005000000}" name="Kommen" dataDxfId="220"/>
    <tableColumn id="6" xr3:uid="{00000000-0010-0000-0700-000006000000}" name="Gehen" dataDxfId="219"/>
    <tableColumn id="7" xr3:uid="{00000000-0010-0000-0700-000007000000}" name="Pause" dataDxfId="218"/>
    <tableColumn id="8" xr3:uid="{00000000-0010-0000-0700-000008000000}" name="Soll" dataDxfId="217">
      <calculatedColumnFormula>IF(A6="Sonntag","0,00",IF(A6="Samstag","0,00",IF(A6="Feiertag","0,00",IF(AND(C6="",D6=""),"0,00",(Deckblatt!$E$8/5)))))</calculatedColumnFormula>
    </tableColumn>
    <tableColumn id="9" xr3:uid="{00000000-0010-0000-0700-000009000000}" name="Summe" dataDxfId="216">
      <calculatedColumnFormula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elle4478910111213" displayName="Tabelle4478910111213" ref="A5:H35" totalsRowShown="0" headerRowDxfId="215" tableBorderDxfId="214">
  <tableColumns count="8">
    <tableColumn id="1" xr3:uid="{00000000-0010-0000-0800-000001000000}" name=" " dataDxfId="213">
      <calculatedColumnFormula>IF(ISNUMBER(VLOOKUP(B6,Feiertage!$B:$B,1,FALSE))=TRUE,"Feiertag",TEXT(B6,"TTTT"))</calculatedColumnFormula>
    </tableColumn>
    <tableColumn id="2" xr3:uid="{00000000-0010-0000-0800-000002000000}" name="  " dataDxfId="212">
      <calculatedColumnFormula>B5+1</calculatedColumnFormula>
    </tableColumn>
    <tableColumn id="4" xr3:uid="{00000000-0010-0000-0800-000004000000}" name="Status" dataDxfId="211"/>
    <tableColumn id="5" xr3:uid="{00000000-0010-0000-0800-000005000000}" name="Kommen" dataDxfId="210"/>
    <tableColumn id="6" xr3:uid="{00000000-0010-0000-0800-000006000000}" name="Gehen" dataDxfId="209"/>
    <tableColumn id="7" xr3:uid="{00000000-0010-0000-0800-000007000000}" name="Pause" dataDxfId="208"/>
    <tableColumn id="8" xr3:uid="{00000000-0010-0000-0800-000008000000}" name="Soll" dataDxfId="207">
      <calculatedColumnFormula>IF(A6="Sonntag","0,00",IF(A6="Samstag","0,00",IF(A6="Feiertag","0,00",IF(AND(C6="",D6=""),"0,00",(Deckblatt!$E$8/5)))))</calculatedColumnFormula>
    </tableColumn>
    <tableColumn id="9" xr3:uid="{00000000-0010-0000-0800-000009000000}" name="Summe" dataDxfId="206">
      <calculatedColumnFormula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GridLines="0" tabSelected="1" view="pageBreakPreview" zoomScaleNormal="100" zoomScaleSheetLayoutView="100" workbookViewId="0">
      <selection activeCell="A16" sqref="A16:F24"/>
    </sheetView>
  </sheetViews>
  <sheetFormatPr baseColWidth="10" defaultRowHeight="14.25" x14ac:dyDescent="0.2"/>
  <cols>
    <col min="1" max="1" width="11.42578125" style="1" customWidth="1"/>
    <col min="2" max="16384" width="11.42578125" style="1"/>
  </cols>
  <sheetData>
    <row r="1" spans="1:6" ht="18.75" thickBot="1" x14ac:dyDescent="0.25">
      <c r="A1" s="94" t="s">
        <v>43</v>
      </c>
      <c r="B1" s="95"/>
      <c r="C1" s="92" t="s">
        <v>22</v>
      </c>
      <c r="D1" s="93"/>
      <c r="E1" s="93"/>
      <c r="F1" s="93"/>
    </row>
    <row r="2" spans="1:6" x14ac:dyDescent="0.2">
      <c r="A2" s="18"/>
      <c r="B2" s="18"/>
      <c r="C2" s="18"/>
      <c r="D2" s="18"/>
      <c r="E2" s="18"/>
      <c r="F2" s="18"/>
    </row>
    <row r="3" spans="1:6" ht="15" thickBot="1" x14ac:dyDescent="0.25">
      <c r="A3" s="18"/>
      <c r="B3" s="18"/>
      <c r="C3" s="18"/>
      <c r="D3" s="18"/>
      <c r="E3" s="18"/>
      <c r="F3" s="18"/>
    </row>
    <row r="4" spans="1:6" ht="14.25" customHeight="1" x14ac:dyDescent="0.2">
      <c r="A4" s="96" t="s">
        <v>60</v>
      </c>
      <c r="B4" s="97"/>
      <c r="C4" s="97"/>
      <c r="D4" s="97"/>
      <c r="E4" s="97"/>
      <c r="F4" s="98"/>
    </row>
    <row r="5" spans="1:6" x14ac:dyDescent="0.2">
      <c r="A5" s="68" t="s">
        <v>62</v>
      </c>
      <c r="B5" s="69"/>
      <c r="C5" s="69"/>
      <c r="D5" s="69"/>
      <c r="E5" s="69"/>
      <c r="F5" s="70"/>
    </row>
    <row r="6" spans="1:6" ht="15" thickBot="1" x14ac:dyDescent="0.25">
      <c r="A6" s="71"/>
      <c r="B6" s="72"/>
      <c r="C6" s="72"/>
      <c r="D6" s="72"/>
      <c r="E6" s="72"/>
      <c r="F6" s="73"/>
    </row>
    <row r="7" spans="1:6" ht="15" customHeight="1" thickBot="1" x14ac:dyDescent="0.25">
      <c r="A7" s="18"/>
      <c r="B7" s="56"/>
      <c r="C7" s="56"/>
      <c r="D7" s="56"/>
      <c r="E7" s="56"/>
      <c r="F7" s="56"/>
    </row>
    <row r="8" spans="1:6" x14ac:dyDescent="0.2">
      <c r="A8" s="96" t="s">
        <v>63</v>
      </c>
      <c r="B8" s="97"/>
      <c r="C8" s="97"/>
      <c r="D8" s="97"/>
      <c r="E8" s="97"/>
      <c r="F8" s="98"/>
    </row>
    <row r="9" spans="1:6" x14ac:dyDescent="0.2">
      <c r="A9" s="99"/>
      <c r="B9" s="100"/>
      <c r="C9" s="100"/>
      <c r="D9" s="100"/>
      <c r="E9" s="100"/>
      <c r="F9" s="101"/>
    </row>
    <row r="10" spans="1:6" ht="14.25" customHeight="1" x14ac:dyDescent="0.2">
      <c r="A10" s="68" t="s">
        <v>65</v>
      </c>
      <c r="B10" s="69"/>
      <c r="C10" s="69"/>
      <c r="D10" s="69"/>
      <c r="E10" s="69"/>
      <c r="F10" s="70"/>
    </row>
    <row r="11" spans="1:6" ht="15" customHeight="1" x14ac:dyDescent="0.2">
      <c r="A11" s="68"/>
      <c r="B11" s="69"/>
      <c r="C11" s="69"/>
      <c r="D11" s="69"/>
      <c r="E11" s="69"/>
      <c r="F11" s="70"/>
    </row>
    <row r="12" spans="1:6" ht="15" customHeight="1" x14ac:dyDescent="0.2">
      <c r="A12" s="68"/>
      <c r="B12" s="69"/>
      <c r="C12" s="69"/>
      <c r="D12" s="69"/>
      <c r="E12" s="69"/>
      <c r="F12" s="70"/>
    </row>
    <row r="13" spans="1:6" ht="15" customHeight="1" x14ac:dyDescent="0.2">
      <c r="A13" s="68"/>
      <c r="B13" s="69"/>
      <c r="C13" s="69"/>
      <c r="D13" s="69"/>
      <c r="E13" s="69"/>
      <c r="F13" s="70"/>
    </row>
    <row r="14" spans="1:6" ht="15" customHeight="1" thickBot="1" x14ac:dyDescent="0.25">
      <c r="A14" s="71"/>
      <c r="B14" s="72"/>
      <c r="C14" s="72"/>
      <c r="D14" s="72"/>
      <c r="E14" s="72"/>
      <c r="F14" s="73"/>
    </row>
    <row r="15" spans="1:6" ht="15" thickBot="1" x14ac:dyDescent="0.25">
      <c r="A15" s="18"/>
      <c r="B15" s="18"/>
      <c r="C15" s="18"/>
      <c r="D15" s="18"/>
      <c r="E15" s="18"/>
      <c r="F15" s="18"/>
    </row>
    <row r="16" spans="1:6" ht="14.25" customHeight="1" x14ac:dyDescent="0.2">
      <c r="A16" s="74" t="s">
        <v>66</v>
      </c>
      <c r="B16" s="75"/>
      <c r="C16" s="75"/>
      <c r="D16" s="75"/>
      <c r="E16" s="75"/>
      <c r="F16" s="76"/>
    </row>
    <row r="17" spans="1:6" ht="15" customHeight="1" x14ac:dyDescent="0.2">
      <c r="A17" s="77"/>
      <c r="B17" s="78"/>
      <c r="C17" s="78"/>
      <c r="D17" s="78"/>
      <c r="E17" s="78"/>
      <c r="F17" s="79"/>
    </row>
    <row r="18" spans="1:6" ht="15" customHeight="1" x14ac:dyDescent="0.2">
      <c r="A18" s="77"/>
      <c r="B18" s="78"/>
      <c r="C18" s="78"/>
      <c r="D18" s="78"/>
      <c r="E18" s="78"/>
      <c r="F18" s="79"/>
    </row>
    <row r="19" spans="1:6" ht="15" customHeight="1" x14ac:dyDescent="0.2">
      <c r="A19" s="77"/>
      <c r="B19" s="78"/>
      <c r="C19" s="78"/>
      <c r="D19" s="78"/>
      <c r="E19" s="78"/>
      <c r="F19" s="79"/>
    </row>
    <row r="20" spans="1:6" ht="15" customHeight="1" x14ac:dyDescent="0.2">
      <c r="A20" s="77"/>
      <c r="B20" s="78"/>
      <c r="C20" s="78"/>
      <c r="D20" s="78"/>
      <c r="E20" s="78"/>
      <c r="F20" s="79"/>
    </row>
    <row r="21" spans="1:6" ht="15" customHeight="1" x14ac:dyDescent="0.2">
      <c r="A21" s="77"/>
      <c r="B21" s="78"/>
      <c r="C21" s="78"/>
      <c r="D21" s="78"/>
      <c r="E21" s="78"/>
      <c r="F21" s="79"/>
    </row>
    <row r="22" spans="1:6" ht="15" customHeight="1" x14ac:dyDescent="0.2">
      <c r="A22" s="77"/>
      <c r="B22" s="78"/>
      <c r="C22" s="78"/>
      <c r="D22" s="78"/>
      <c r="E22" s="78"/>
      <c r="F22" s="79"/>
    </row>
    <row r="23" spans="1:6" ht="15" customHeight="1" x14ac:dyDescent="0.2">
      <c r="A23" s="77"/>
      <c r="B23" s="78"/>
      <c r="C23" s="78"/>
      <c r="D23" s="78"/>
      <c r="E23" s="78"/>
      <c r="F23" s="79"/>
    </row>
    <row r="24" spans="1:6" ht="15" customHeight="1" thickBot="1" x14ac:dyDescent="0.25">
      <c r="A24" s="80"/>
      <c r="B24" s="81"/>
      <c r="C24" s="81"/>
      <c r="D24" s="81"/>
      <c r="E24" s="81"/>
      <c r="F24" s="82"/>
    </row>
    <row r="25" spans="1:6" ht="15" thickBot="1" x14ac:dyDescent="0.25">
      <c r="A25" s="18"/>
      <c r="B25" s="18"/>
      <c r="C25" s="18"/>
      <c r="D25" s="18"/>
      <c r="E25" s="18"/>
      <c r="F25" s="18"/>
    </row>
    <row r="26" spans="1:6" x14ac:dyDescent="0.2">
      <c r="A26" s="83" t="s">
        <v>64</v>
      </c>
      <c r="B26" s="84"/>
      <c r="C26" s="84"/>
      <c r="D26" s="84"/>
      <c r="E26" s="84"/>
      <c r="F26" s="85"/>
    </row>
    <row r="27" spans="1:6" x14ac:dyDescent="0.2">
      <c r="A27" s="68"/>
      <c r="B27" s="69"/>
      <c r="C27" s="69"/>
      <c r="D27" s="69"/>
      <c r="E27" s="69"/>
      <c r="F27" s="70"/>
    </row>
    <row r="28" spans="1:6" ht="14.25" customHeight="1" x14ac:dyDescent="0.2">
      <c r="A28" s="86" t="s">
        <v>59</v>
      </c>
      <c r="B28" s="87"/>
      <c r="C28" s="87"/>
      <c r="D28" s="87"/>
      <c r="E28" s="87"/>
      <c r="F28" s="88"/>
    </row>
    <row r="29" spans="1:6" x14ac:dyDescent="0.2">
      <c r="A29" s="86"/>
      <c r="B29" s="87"/>
      <c r="C29" s="87"/>
      <c r="D29" s="87"/>
      <c r="E29" s="87"/>
      <c r="F29" s="88"/>
    </row>
    <row r="30" spans="1:6" x14ac:dyDescent="0.2">
      <c r="A30" s="86"/>
      <c r="B30" s="87"/>
      <c r="C30" s="87"/>
      <c r="D30" s="87"/>
      <c r="E30" s="87"/>
      <c r="F30" s="88"/>
    </row>
    <row r="31" spans="1:6" ht="15" thickBot="1" x14ac:dyDescent="0.25">
      <c r="A31" s="89"/>
      <c r="B31" s="90"/>
      <c r="C31" s="90"/>
      <c r="D31" s="90"/>
      <c r="E31" s="90"/>
      <c r="F31" s="91"/>
    </row>
    <row r="32" spans="1:6" x14ac:dyDescent="0.2">
      <c r="A32" s="65"/>
      <c r="B32" s="65"/>
      <c r="C32" s="65"/>
      <c r="D32" s="65"/>
      <c r="E32" s="65"/>
      <c r="F32" s="65"/>
    </row>
    <row r="33" spans="1:6" x14ac:dyDescent="0.2">
      <c r="A33" s="18"/>
      <c r="B33" s="18"/>
      <c r="C33" s="18"/>
      <c r="D33" s="18"/>
      <c r="E33" s="18"/>
      <c r="F33" s="18"/>
    </row>
  </sheetData>
  <sheetProtection password="DF29" sheet="1" objects="1" scenarios="1" selectLockedCells="1"/>
  <mergeCells count="9">
    <mergeCell ref="A10:F14"/>
    <mergeCell ref="A16:F24"/>
    <mergeCell ref="A26:F27"/>
    <mergeCell ref="A28:F31"/>
    <mergeCell ref="C1:F1"/>
    <mergeCell ref="A1:B1"/>
    <mergeCell ref="A5:F6"/>
    <mergeCell ref="A4:F4"/>
    <mergeCell ref="A8:F9"/>
  </mergeCells>
  <pageMargins left="0.7" right="0.7" top="0.78740157499999996" bottom="0.78740157499999996" header="0.3" footer="0.3"/>
  <pageSetup paperSize="9" orientation="portrait" r:id="rId1"/>
  <headerFooter>
    <oddHeader>&amp;C&amp;N&amp;A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52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Samstag</v>
      </c>
      <c r="B6" s="13">
        <f>DATE(C1,3,1)</f>
        <v>45717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Sonntag</v>
      </c>
      <c r="B7" s="13">
        <f>B6+1</f>
        <v>45718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Montag</v>
      </c>
      <c r="B8" s="13">
        <f t="shared" ref="B8:B36" si="0">B7+1</f>
        <v>45719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Dienstag</v>
      </c>
      <c r="B9" s="13">
        <f t="shared" si="0"/>
        <v>45720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Mittwoch</v>
      </c>
      <c r="B10" s="13">
        <f t="shared" si="0"/>
        <v>45721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Donnerstag</v>
      </c>
      <c r="B11" s="13">
        <f t="shared" si="0"/>
        <v>45722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Freitag</v>
      </c>
      <c r="B12" s="13">
        <f t="shared" si="0"/>
        <v>45723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Samstag</v>
      </c>
      <c r="B13" s="13">
        <f t="shared" si="0"/>
        <v>45724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Sonntag</v>
      </c>
      <c r="B14" s="13">
        <f t="shared" si="0"/>
        <v>45725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Montag</v>
      </c>
      <c r="B15" s="13">
        <f t="shared" si="0"/>
        <v>45726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Dienstag</v>
      </c>
      <c r="B16" s="13">
        <f t="shared" si="0"/>
        <v>45727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Mittwoch</v>
      </c>
      <c r="B17" s="13">
        <f t="shared" si="0"/>
        <v>45728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Donnerstag</v>
      </c>
      <c r="B18" s="13">
        <f t="shared" si="0"/>
        <v>45729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Freitag</v>
      </c>
      <c r="B19" s="13">
        <f t="shared" si="0"/>
        <v>45730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Samstag</v>
      </c>
      <c r="B20" s="13">
        <f t="shared" si="0"/>
        <v>45731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Sonntag</v>
      </c>
      <c r="B21" s="13">
        <f t="shared" si="0"/>
        <v>45732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Montag</v>
      </c>
      <c r="B22" s="13">
        <f t="shared" si="0"/>
        <v>45733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Dienstag</v>
      </c>
      <c r="B23" s="13">
        <f t="shared" si="0"/>
        <v>45734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Mittwoch</v>
      </c>
      <c r="B24" s="13">
        <f t="shared" si="0"/>
        <v>45735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Donnerstag</v>
      </c>
      <c r="B25" s="13">
        <f t="shared" si="0"/>
        <v>45736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Freitag</v>
      </c>
      <c r="B26" s="13">
        <f t="shared" si="0"/>
        <v>45737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Samstag</v>
      </c>
      <c r="B27" s="13">
        <f t="shared" si="0"/>
        <v>45738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Sonntag</v>
      </c>
      <c r="B28" s="13">
        <f>B27+1</f>
        <v>45739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Montag</v>
      </c>
      <c r="B29" s="13">
        <f t="shared" si="0"/>
        <v>45740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Dienstag</v>
      </c>
      <c r="B30" s="13">
        <f t="shared" si="0"/>
        <v>45741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Mittwoch</v>
      </c>
      <c r="B31" s="13">
        <f t="shared" si="0"/>
        <v>45742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Donnerstag</v>
      </c>
      <c r="B32" s="13">
        <f>B31+1</f>
        <v>45743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Freitag</v>
      </c>
      <c r="B33" s="13">
        <f t="shared" si="0"/>
        <v>45744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Samstag</v>
      </c>
      <c r="B34" s="13">
        <f t="shared" si="0"/>
        <v>45745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Sonntag</v>
      </c>
      <c r="B35" s="13">
        <f t="shared" si="0"/>
        <v>45746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Montag</v>
      </c>
      <c r="B36" s="13">
        <f t="shared" si="0"/>
        <v>45747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IF(Tabelle44789101112[[#This Row],[Status]]="Bildungstag",(Tabelle44789101112[[#This Row],[Gehen]]-Tabelle44789101112[[#This Row],[Kommen]]-Tabelle44789101112[[#This Row],[Pause]])*24,IF(Tabelle44789101112[[#This Row],[Status]]="Gleittag",(Tabelle44789101112[[#This Row],[Gehen]]-Tabelle44789101112[[#This Row],[Kommen]]-Tabelle44789101112[[#This Row],[Pause]])*24,IF(Tabelle44789101112[[#This Row],[Status]]="",(Tabelle44789101112[[#This Row],[Gehen]]-Tabelle44789101112[[#This Row],[Kommen]]-Tabelle44789101112[[#This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69" priority="1">
      <formula>$C6="Gleittag"</formula>
    </cfRule>
    <cfRule type="expression" dxfId="68" priority="2">
      <formula>$C6="Seminar (BT)"</formula>
    </cfRule>
    <cfRule type="expression" dxfId="67" priority="3">
      <formula>$C6="Sonstiges"</formula>
    </cfRule>
    <cfRule type="expression" dxfId="66" priority="4">
      <formula>$C6="Krank"</formula>
    </cfRule>
    <cfRule type="expression" dxfId="65" priority="5">
      <formula>$C6="Bildungstag"</formula>
    </cfRule>
    <cfRule type="expression" dxfId="64" priority="6">
      <formula>$C6="Urlaub"</formula>
    </cfRule>
  </conditionalFormatting>
  <conditionalFormatting sqref="I17:N17">
    <cfRule type="expression" dxfId="63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53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Dienstag</v>
      </c>
      <c r="B6" s="13">
        <f>DATE(C1,4,1)</f>
        <v>45748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Mittwoch</v>
      </c>
      <c r="B7" s="13">
        <f>B6+1</f>
        <v>45749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Donnerstag</v>
      </c>
      <c r="B8" s="13">
        <f t="shared" ref="B8:B35" si="0">B7+1</f>
        <v>45750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Freitag</v>
      </c>
      <c r="B9" s="13">
        <f t="shared" si="0"/>
        <v>45751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Samstag</v>
      </c>
      <c r="B10" s="13">
        <f t="shared" si="0"/>
        <v>45752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Sonntag</v>
      </c>
      <c r="B11" s="13">
        <f t="shared" si="0"/>
        <v>45753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Montag</v>
      </c>
      <c r="B12" s="13">
        <f t="shared" si="0"/>
        <v>45754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Dienstag</v>
      </c>
      <c r="B13" s="13">
        <f t="shared" si="0"/>
        <v>45755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Mittwoch</v>
      </c>
      <c r="B14" s="13">
        <f t="shared" si="0"/>
        <v>45756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Donnerstag</v>
      </c>
      <c r="B15" s="13">
        <f t="shared" si="0"/>
        <v>45757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Freitag</v>
      </c>
      <c r="B16" s="13">
        <f t="shared" si="0"/>
        <v>45758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Samstag</v>
      </c>
      <c r="B17" s="13">
        <f t="shared" si="0"/>
        <v>45759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Sonntag</v>
      </c>
      <c r="B18" s="13">
        <f t="shared" si="0"/>
        <v>45760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Montag</v>
      </c>
      <c r="B19" s="13">
        <f t="shared" si="0"/>
        <v>45761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Dienstag</v>
      </c>
      <c r="B20" s="13">
        <f t="shared" si="0"/>
        <v>45762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Mittwoch</v>
      </c>
      <c r="B21" s="13">
        <f t="shared" si="0"/>
        <v>45763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Donnerstag</v>
      </c>
      <c r="B22" s="13">
        <f t="shared" si="0"/>
        <v>45764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Feiertag</v>
      </c>
      <c r="B23" s="13">
        <f t="shared" si="0"/>
        <v>45765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Samstag</v>
      </c>
      <c r="B24" s="13">
        <f t="shared" si="0"/>
        <v>45766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Sonntag</v>
      </c>
      <c r="B25" s="13">
        <f t="shared" si="0"/>
        <v>45767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Feiertag</v>
      </c>
      <c r="B26" s="13">
        <f t="shared" si="0"/>
        <v>45768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Dienstag</v>
      </c>
      <c r="B27" s="13">
        <f t="shared" si="0"/>
        <v>45769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Mittwoch</v>
      </c>
      <c r="B28" s="13">
        <f>B27+1</f>
        <v>45770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Donnerstag</v>
      </c>
      <c r="B29" s="13">
        <f t="shared" si="0"/>
        <v>45771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Freitag</v>
      </c>
      <c r="B30" s="13">
        <f t="shared" si="0"/>
        <v>45772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Samstag</v>
      </c>
      <c r="B31" s="13">
        <f t="shared" si="0"/>
        <v>45773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Sonntag</v>
      </c>
      <c r="B32" s="13">
        <f>B31+1</f>
        <v>45774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Montag</v>
      </c>
      <c r="B33" s="13">
        <f t="shared" si="0"/>
        <v>45775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Dienstag</v>
      </c>
      <c r="B34" s="13">
        <f t="shared" si="0"/>
        <v>45776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Mittwoch</v>
      </c>
      <c r="B35" s="13">
        <f t="shared" si="0"/>
        <v>45777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IF(Tabelle4478910111213[[#This Row],[Status]]="Bildungstag",(Tabelle4478910111213[[#This Row],[Gehen]]-Tabelle4478910111213[[#This Row],[Kommen]]-Tabelle4478910111213[[#This Row],[Pause]])*24,IF(Tabelle4478910111213[[#This Row],[Status]]="Gleittag",(Tabelle4478910111213[[#This Row],[Gehen]]-Tabelle4478910111213[[#This Row],[Kommen]]-Tabelle4478910111213[[#This Row],[Pause]])*24,IF(Tabelle4478910111213[[#This Row],[Status]]="",(Tabelle4478910111213[[#This Row],[Gehen]]-Tabelle4478910111213[[#This Row],[Kommen]]-Tabelle4478910111213[[#This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25">
        <f>SUM(H36-G36)</f>
        <v>0</v>
      </c>
      <c r="H38" s="126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62" priority="1">
      <formula>$C6="Gleittag"</formula>
    </cfRule>
    <cfRule type="expression" dxfId="61" priority="2">
      <formula>$C6="Seminar (BT)"</formula>
    </cfRule>
    <cfRule type="expression" dxfId="60" priority="3">
      <formula>$C6="Sonstiges"</formula>
    </cfRule>
    <cfRule type="expression" dxfId="59" priority="4">
      <formula>$C6="Krank"</formula>
    </cfRule>
    <cfRule type="expression" dxfId="58" priority="5">
      <formula>$C6="Bildungstag"</formula>
    </cfRule>
    <cfRule type="expression" dxfId="57" priority="6">
      <formula>$C6="Urlaub"</formula>
    </cfRule>
  </conditionalFormatting>
  <conditionalFormatting sqref="I17:N17">
    <cfRule type="expression" dxfId="56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54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Feiertag</v>
      </c>
      <c r="B6" s="13">
        <f>DATE(C1,5,1)</f>
        <v>45778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Freitag</v>
      </c>
      <c r="B7" s="13">
        <f>B6+1</f>
        <v>45779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Samstag</v>
      </c>
      <c r="B8" s="13">
        <f t="shared" ref="B8:B36" si="0">B7+1</f>
        <v>45780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Sonntag</v>
      </c>
      <c r="B9" s="13">
        <f t="shared" si="0"/>
        <v>45781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Montag</v>
      </c>
      <c r="B10" s="13">
        <f t="shared" si="0"/>
        <v>45782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Dienstag</v>
      </c>
      <c r="B11" s="13">
        <f t="shared" si="0"/>
        <v>45783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Mittwoch</v>
      </c>
      <c r="B12" s="13">
        <f t="shared" si="0"/>
        <v>45784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Donnerstag</v>
      </c>
      <c r="B13" s="13">
        <f t="shared" si="0"/>
        <v>45785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Freitag</v>
      </c>
      <c r="B14" s="13">
        <f t="shared" si="0"/>
        <v>45786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Samstag</v>
      </c>
      <c r="B15" s="13">
        <f t="shared" si="0"/>
        <v>45787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Sonntag</v>
      </c>
      <c r="B16" s="13">
        <f t="shared" si="0"/>
        <v>45788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Montag</v>
      </c>
      <c r="B17" s="13">
        <f t="shared" si="0"/>
        <v>45789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Dienstag</v>
      </c>
      <c r="B18" s="13">
        <f t="shared" si="0"/>
        <v>45790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Mittwoch</v>
      </c>
      <c r="B19" s="13">
        <f t="shared" si="0"/>
        <v>45791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Donnerstag</v>
      </c>
      <c r="B20" s="13">
        <f t="shared" si="0"/>
        <v>45792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Freitag</v>
      </c>
      <c r="B21" s="13">
        <f t="shared" si="0"/>
        <v>45793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Samstag</v>
      </c>
      <c r="B22" s="13">
        <f t="shared" si="0"/>
        <v>45794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Sonntag</v>
      </c>
      <c r="B23" s="13">
        <f t="shared" si="0"/>
        <v>45795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Montag</v>
      </c>
      <c r="B24" s="13">
        <f t="shared" si="0"/>
        <v>45796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Dienstag</v>
      </c>
      <c r="B25" s="13">
        <f t="shared" si="0"/>
        <v>45797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Mittwoch</v>
      </c>
      <c r="B26" s="13">
        <f t="shared" si="0"/>
        <v>45798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Donnerstag</v>
      </c>
      <c r="B27" s="13">
        <f t="shared" si="0"/>
        <v>45799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Freitag</v>
      </c>
      <c r="B28" s="13">
        <f>B27+1</f>
        <v>45800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Samstag</v>
      </c>
      <c r="B29" s="13">
        <f t="shared" si="0"/>
        <v>45801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Sonntag</v>
      </c>
      <c r="B30" s="13">
        <f t="shared" si="0"/>
        <v>45802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Montag</v>
      </c>
      <c r="B31" s="13">
        <f t="shared" si="0"/>
        <v>45803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Dienstag</v>
      </c>
      <c r="B32" s="13">
        <f>B31+1</f>
        <v>45804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Mittwoch</v>
      </c>
      <c r="B33" s="13">
        <f t="shared" si="0"/>
        <v>45805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Feiertag</v>
      </c>
      <c r="B34" s="13">
        <f t="shared" si="0"/>
        <v>45806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Freitag</v>
      </c>
      <c r="B35" s="13">
        <f t="shared" si="0"/>
        <v>45807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Samstag</v>
      </c>
      <c r="B36" s="13">
        <f t="shared" si="0"/>
        <v>45808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IF(Tabelle447891011121314[[#This Row],[Status]]="Bildungstag",(Tabelle447891011121314[[#This Row],[Gehen]]-Tabelle447891011121314[[#This Row],[Kommen]]-Tabelle447891011121314[[#This Row],[Pause]])*24,IF(Tabelle447891011121314[[#This Row],[Status]]="Gleittag",(Tabelle447891011121314[[#This Row],[Gehen]]-Tabelle447891011121314[[#This Row],[Kommen]]-Tabelle447891011121314[[#This Row],[Pause]])*24,IF(Tabelle447891011121314[[#This Row],[Status]]="",(Tabelle447891011121314[[#This Row],[Gehen]]-Tabelle447891011121314[[#This Row],[Kommen]]-Tabelle447891011121314[[#This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55" priority="1">
      <formula>$C6="Gleittag"</formula>
    </cfRule>
    <cfRule type="expression" dxfId="54" priority="2">
      <formula>$C6="Seminar (BT)"</formula>
    </cfRule>
    <cfRule type="expression" dxfId="53" priority="3">
      <formula>$C6="Sonstiges"</formula>
    </cfRule>
    <cfRule type="expression" dxfId="52" priority="4">
      <formula>$C6="Krank"</formula>
    </cfRule>
    <cfRule type="expression" dxfId="51" priority="5">
      <formula>$C6="Bildungstag"</formula>
    </cfRule>
    <cfRule type="expression" dxfId="50" priority="6">
      <formula>$C6="Urlaub"</formula>
    </cfRule>
  </conditionalFormatting>
  <conditionalFormatting sqref="I17:N17">
    <cfRule type="expression" dxfId="49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55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Sonntag</v>
      </c>
      <c r="B6" s="13">
        <f>DATE(C1,6,1)</f>
        <v>45809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Montag</v>
      </c>
      <c r="B7" s="13">
        <f>B6+1</f>
        <v>45810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Dienstag</v>
      </c>
      <c r="B8" s="13">
        <f t="shared" ref="B8:B35" si="0">B7+1</f>
        <v>45811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Mittwoch</v>
      </c>
      <c r="B9" s="13">
        <f t="shared" si="0"/>
        <v>45812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Donnerstag</v>
      </c>
      <c r="B10" s="13">
        <f t="shared" si="0"/>
        <v>45813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Freitag</v>
      </c>
      <c r="B11" s="13">
        <f t="shared" si="0"/>
        <v>45814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Samstag</v>
      </c>
      <c r="B12" s="13">
        <f t="shared" si="0"/>
        <v>45815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Sonntag</v>
      </c>
      <c r="B13" s="13">
        <f t="shared" si="0"/>
        <v>45816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Feiertag</v>
      </c>
      <c r="B14" s="13">
        <f t="shared" si="0"/>
        <v>45817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Dienstag</v>
      </c>
      <c r="B15" s="13">
        <f t="shared" si="0"/>
        <v>45818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Mittwoch</v>
      </c>
      <c r="B16" s="13">
        <f t="shared" si="0"/>
        <v>45819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Donnerstag</v>
      </c>
      <c r="B17" s="13">
        <f t="shared" si="0"/>
        <v>45820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Freitag</v>
      </c>
      <c r="B18" s="13">
        <f t="shared" si="0"/>
        <v>45821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Samstag</v>
      </c>
      <c r="B19" s="13">
        <f t="shared" si="0"/>
        <v>45822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Sonntag</v>
      </c>
      <c r="B20" s="13">
        <f t="shared" si="0"/>
        <v>45823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Montag</v>
      </c>
      <c r="B21" s="13">
        <f t="shared" si="0"/>
        <v>45824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Dienstag</v>
      </c>
      <c r="B22" s="13">
        <f t="shared" si="0"/>
        <v>45825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Mittwoch</v>
      </c>
      <c r="B23" s="13">
        <f t="shared" si="0"/>
        <v>45826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Feiertag</v>
      </c>
      <c r="B24" s="13">
        <f t="shared" si="0"/>
        <v>45827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Freitag</v>
      </c>
      <c r="B25" s="13">
        <f t="shared" si="0"/>
        <v>45828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Samstag</v>
      </c>
      <c r="B26" s="13">
        <f t="shared" si="0"/>
        <v>45829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Sonntag</v>
      </c>
      <c r="B27" s="13">
        <f t="shared" si="0"/>
        <v>45830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Montag</v>
      </c>
      <c r="B28" s="13">
        <f>B27+1</f>
        <v>45831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Dienstag</v>
      </c>
      <c r="B29" s="13">
        <f t="shared" si="0"/>
        <v>45832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Mittwoch</v>
      </c>
      <c r="B30" s="13">
        <f t="shared" si="0"/>
        <v>45833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Donnerstag</v>
      </c>
      <c r="B31" s="13">
        <f t="shared" si="0"/>
        <v>45834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Freitag</v>
      </c>
      <c r="B32" s="13">
        <f>B31+1</f>
        <v>45835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Samstag</v>
      </c>
      <c r="B33" s="13">
        <f t="shared" si="0"/>
        <v>45836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Sonntag</v>
      </c>
      <c r="B34" s="13">
        <f t="shared" si="0"/>
        <v>45837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Montag</v>
      </c>
      <c r="B35" s="13">
        <f t="shared" si="0"/>
        <v>45838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IF(Tabelle44789101112131415[[#This Row],[Status]]="Bildungstag",(Tabelle44789101112131415[[#This Row],[Gehen]]-Tabelle44789101112131415[[#This Row],[Kommen]]-Tabelle44789101112131415[[#This Row],[Pause]])*24,IF(Tabelle44789101112131415[[#This Row],[Status]]="Gleittag",(Tabelle44789101112131415[[#This Row],[Gehen]]-Tabelle44789101112131415[[#This Row],[Kommen]]-Tabelle44789101112131415[[#This Row],[Pause]])*24,IF(Tabelle44789101112131415[[#This Row],[Status]]="",(Tabelle44789101112131415[[#This Row],[Gehen]]-Tabelle44789101112131415[[#This Row],[Kommen]]-Tabelle44789101112131415[[#This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25">
        <f>SUM(H36-G36)</f>
        <v>0</v>
      </c>
      <c r="H38" s="126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48" priority="1">
      <formula>$C6="Gleittag"</formula>
    </cfRule>
    <cfRule type="expression" dxfId="47" priority="2">
      <formula>$C6="Seminar (BT)"</formula>
    </cfRule>
    <cfRule type="expression" dxfId="46" priority="3">
      <formula>$C6="Sonstiges"</formula>
    </cfRule>
    <cfRule type="expression" dxfId="45" priority="4">
      <formula>$C6="Krank"</formula>
    </cfRule>
    <cfRule type="expression" dxfId="44" priority="5">
      <formula>$C6="Bildungstag"</formula>
    </cfRule>
    <cfRule type="expression" dxfId="43" priority="6">
      <formula>$C6="Urlaub"</formula>
    </cfRule>
  </conditionalFormatting>
  <conditionalFormatting sqref="I17:N17">
    <cfRule type="expression" dxfId="42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56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Dienstag</v>
      </c>
      <c r="B6" s="13">
        <f>DATE(C1,7,1)</f>
        <v>45839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Mittwoch</v>
      </c>
      <c r="B7" s="13">
        <f>B6+1</f>
        <v>45840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Donnerstag</v>
      </c>
      <c r="B8" s="13">
        <f t="shared" ref="B8:B36" si="0">B7+1</f>
        <v>45841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Freitag</v>
      </c>
      <c r="B9" s="13">
        <f t="shared" si="0"/>
        <v>45842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Samstag</v>
      </c>
      <c r="B10" s="13">
        <f t="shared" si="0"/>
        <v>45843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Sonntag</v>
      </c>
      <c r="B11" s="13">
        <f t="shared" si="0"/>
        <v>45844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Montag</v>
      </c>
      <c r="B12" s="13">
        <f t="shared" si="0"/>
        <v>45845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Dienstag</v>
      </c>
      <c r="B13" s="13">
        <f t="shared" si="0"/>
        <v>45846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Mittwoch</v>
      </c>
      <c r="B14" s="13">
        <f t="shared" si="0"/>
        <v>45847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Donnerstag</v>
      </c>
      <c r="B15" s="13">
        <f t="shared" si="0"/>
        <v>45848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Freitag</v>
      </c>
      <c r="B16" s="13">
        <f t="shared" si="0"/>
        <v>45849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Samstag</v>
      </c>
      <c r="B17" s="13">
        <f t="shared" si="0"/>
        <v>45850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Sonntag</v>
      </c>
      <c r="B18" s="13">
        <f t="shared" si="0"/>
        <v>45851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Montag</v>
      </c>
      <c r="B19" s="13">
        <f t="shared" si="0"/>
        <v>45852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Dienstag</v>
      </c>
      <c r="B20" s="13">
        <f t="shared" si="0"/>
        <v>45853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Mittwoch</v>
      </c>
      <c r="B21" s="13">
        <f t="shared" si="0"/>
        <v>45854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Donnerstag</v>
      </c>
      <c r="B22" s="13">
        <f t="shared" si="0"/>
        <v>45855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Freitag</v>
      </c>
      <c r="B23" s="13">
        <f t="shared" si="0"/>
        <v>45856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Samstag</v>
      </c>
      <c r="B24" s="13">
        <f t="shared" si="0"/>
        <v>45857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Sonntag</v>
      </c>
      <c r="B25" s="13">
        <f t="shared" si="0"/>
        <v>45858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Montag</v>
      </c>
      <c r="B26" s="13">
        <f t="shared" si="0"/>
        <v>45859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Dienstag</v>
      </c>
      <c r="B27" s="13">
        <f t="shared" si="0"/>
        <v>45860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Mittwoch</v>
      </c>
      <c r="B28" s="13">
        <f>B27+1</f>
        <v>45861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Donnerstag</v>
      </c>
      <c r="B29" s="13">
        <f t="shared" si="0"/>
        <v>45862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Freitag</v>
      </c>
      <c r="B30" s="13">
        <f t="shared" si="0"/>
        <v>45863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Samstag</v>
      </c>
      <c r="B31" s="13">
        <f t="shared" si="0"/>
        <v>45864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Sonntag</v>
      </c>
      <c r="B32" s="13">
        <f>B31+1</f>
        <v>45865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Montag</v>
      </c>
      <c r="B33" s="13">
        <f t="shared" si="0"/>
        <v>45866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Dienstag</v>
      </c>
      <c r="B34" s="13">
        <f t="shared" si="0"/>
        <v>45867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Mittwoch</v>
      </c>
      <c r="B35" s="13">
        <f t="shared" si="0"/>
        <v>45868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Donnerstag</v>
      </c>
      <c r="B36" s="13">
        <f t="shared" si="0"/>
        <v>45869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IF(Tabelle446[[#This Row],[Status]]="Bildungstag",(Tabelle446[[#This Row],[Gehen]]-Tabelle446[[#This Row],[Kommen]]-Tabelle446[[#This Row],[Pause]])*24,IF(Tabelle446[[#This Row],[Status]]="Gleittag",(Tabelle446[[#This Row],[Gehen]]-Tabelle446[[#This Row],[Kommen]]-Tabelle446[[#This Row],[Pause]])*24,IF(Tabelle446[[#This Row],[Status]]="",(Tabelle446[[#This Row],[Gehen]]-Tabelle446[[#This Row],[Kommen]]-Tabelle446[[#This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41" priority="1">
      <formula>$C6="Gleittag"</formula>
    </cfRule>
    <cfRule type="expression" dxfId="40" priority="2">
      <formula>$C6="Seminar (BT)"</formula>
    </cfRule>
    <cfRule type="expression" dxfId="39" priority="3">
      <formula>$C6="Sonstiges"</formula>
    </cfRule>
    <cfRule type="expression" dxfId="38" priority="4">
      <formula>$C6="Krank"</formula>
    </cfRule>
    <cfRule type="expression" dxfId="37" priority="5">
      <formula>$C6="Bildungstag"</formula>
    </cfRule>
    <cfRule type="expression" dxfId="36" priority="6">
      <formula>$C6="Urlaub"</formula>
    </cfRule>
  </conditionalFormatting>
  <conditionalFormatting sqref="I17:N17">
    <cfRule type="expression" dxfId="35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46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Freitag</v>
      </c>
      <c r="B6" s="13">
        <f>DATE(C1,8,1)</f>
        <v>45870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Samstag</v>
      </c>
      <c r="B7" s="13">
        <f>B6+1</f>
        <v>45871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Sonntag</v>
      </c>
      <c r="B8" s="13">
        <f t="shared" ref="B8:B36" si="0">B7+1</f>
        <v>45872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Montag</v>
      </c>
      <c r="B9" s="13">
        <f t="shared" si="0"/>
        <v>45873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Dienstag</v>
      </c>
      <c r="B10" s="13">
        <f t="shared" si="0"/>
        <v>45874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Mittwoch</v>
      </c>
      <c r="B11" s="13">
        <f t="shared" si="0"/>
        <v>45875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Donnerstag</v>
      </c>
      <c r="B12" s="13">
        <f t="shared" si="0"/>
        <v>45876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Freitag</v>
      </c>
      <c r="B13" s="13">
        <f t="shared" si="0"/>
        <v>45877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Samstag</v>
      </c>
      <c r="B14" s="13">
        <f t="shared" si="0"/>
        <v>45878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Sonntag</v>
      </c>
      <c r="B15" s="13">
        <f t="shared" si="0"/>
        <v>45879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Montag</v>
      </c>
      <c r="B16" s="13">
        <f t="shared" si="0"/>
        <v>45880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Dienstag</v>
      </c>
      <c r="B17" s="13">
        <f t="shared" si="0"/>
        <v>45881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Mittwoch</v>
      </c>
      <c r="B18" s="13">
        <f t="shared" si="0"/>
        <v>45882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Donnerstag</v>
      </c>
      <c r="B19" s="13">
        <f t="shared" si="0"/>
        <v>45883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Freitag</v>
      </c>
      <c r="B20" s="13">
        <f t="shared" si="0"/>
        <v>45884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Samstag</v>
      </c>
      <c r="B21" s="13">
        <f t="shared" si="0"/>
        <v>45885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Sonntag</v>
      </c>
      <c r="B22" s="13">
        <f t="shared" si="0"/>
        <v>45886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Montag</v>
      </c>
      <c r="B23" s="13">
        <f t="shared" si="0"/>
        <v>45887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Dienstag</v>
      </c>
      <c r="B24" s="13">
        <f t="shared" si="0"/>
        <v>45888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Mittwoch</v>
      </c>
      <c r="B25" s="13">
        <f t="shared" si="0"/>
        <v>45889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Donnerstag</v>
      </c>
      <c r="B26" s="13">
        <f t="shared" si="0"/>
        <v>45890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Freitag</v>
      </c>
      <c r="B27" s="13">
        <f t="shared" si="0"/>
        <v>45891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Samstag</v>
      </c>
      <c r="B28" s="13">
        <f>B27+1</f>
        <v>45892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Sonntag</v>
      </c>
      <c r="B29" s="13">
        <f t="shared" si="0"/>
        <v>45893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Montag</v>
      </c>
      <c r="B30" s="13">
        <f t="shared" si="0"/>
        <v>45894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Dienstag</v>
      </c>
      <c r="B31" s="13">
        <f t="shared" si="0"/>
        <v>45895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Mittwoch</v>
      </c>
      <c r="B32" s="13">
        <f>B31+1</f>
        <v>45896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Donnerstag</v>
      </c>
      <c r="B33" s="13">
        <f t="shared" si="0"/>
        <v>45897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Freitag</v>
      </c>
      <c r="B34" s="13">
        <f t="shared" si="0"/>
        <v>45898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Samstag</v>
      </c>
      <c r="B35" s="13">
        <f t="shared" si="0"/>
        <v>45899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Sonntag</v>
      </c>
      <c r="B36" s="13">
        <f t="shared" si="0"/>
        <v>45900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IF(Tabelle44616[[#This Row],[Status]]="Bildungstag",(Tabelle44616[[#This Row],[Gehen]]-Tabelle44616[[#This Row],[Kommen]]-Tabelle44616[[#This Row],[Pause]])*24,IF(Tabelle44616[[#This Row],[Status]]="Gleittag",(Tabelle44616[[#This Row],[Gehen]]-Tabelle44616[[#This Row],[Kommen]]-Tabelle44616[[#This Row],[Pause]])*24,IF(Tabelle44616[[#This Row],[Status]]="",(Tabelle44616[[#This Row],[Gehen]]-Tabelle44616[[#This Row],[Kommen]]-Tabelle44616[[#This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34" priority="1">
      <formula>$C6="Gleittag"</formula>
    </cfRule>
    <cfRule type="expression" dxfId="33" priority="2">
      <formula>$C6="Seminar (BT)"</formula>
    </cfRule>
    <cfRule type="expression" dxfId="32" priority="3">
      <formula>$C6="Sonstiges"</formula>
    </cfRule>
    <cfRule type="expression" dxfId="31" priority="4">
      <formula>$C6="Krank"</formula>
    </cfRule>
    <cfRule type="expression" dxfId="30" priority="5">
      <formula>$C6="Bildungstag"</formula>
    </cfRule>
    <cfRule type="expression" dxfId="29" priority="6">
      <formula>$C6="Urlaub"</formula>
    </cfRule>
  </conditionalFormatting>
  <conditionalFormatting sqref="I17:N17">
    <cfRule type="expression" dxfId="28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47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Montag</v>
      </c>
      <c r="B6" s="13">
        <f t="shared" ref="B6" si="0">DATE(C1,9,1)</f>
        <v>45901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Dienstag</v>
      </c>
      <c r="B7" s="13">
        <f>B6+1</f>
        <v>45902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Mittwoch</v>
      </c>
      <c r="B8" s="13">
        <f t="shared" ref="B8:B35" si="1">B7+1</f>
        <v>45903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Donnerstag</v>
      </c>
      <c r="B9" s="13">
        <f t="shared" si="1"/>
        <v>45904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Freitag</v>
      </c>
      <c r="B10" s="13">
        <f t="shared" si="1"/>
        <v>45905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Samstag</v>
      </c>
      <c r="B11" s="13">
        <f t="shared" si="1"/>
        <v>45906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Sonntag</v>
      </c>
      <c r="B12" s="13">
        <f t="shared" si="1"/>
        <v>45907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Montag</v>
      </c>
      <c r="B13" s="13">
        <f t="shared" si="1"/>
        <v>45908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Dienstag</v>
      </c>
      <c r="B14" s="13">
        <f t="shared" si="1"/>
        <v>45909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Mittwoch</v>
      </c>
      <c r="B15" s="13">
        <f t="shared" si="1"/>
        <v>45910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Donnerstag</v>
      </c>
      <c r="B16" s="13">
        <f t="shared" si="1"/>
        <v>45911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Freitag</v>
      </c>
      <c r="B17" s="13">
        <f t="shared" si="1"/>
        <v>45912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Samstag</v>
      </c>
      <c r="B18" s="13">
        <f t="shared" si="1"/>
        <v>45913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Sonntag</v>
      </c>
      <c r="B19" s="13">
        <f t="shared" si="1"/>
        <v>45914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Montag</v>
      </c>
      <c r="B20" s="13">
        <f t="shared" si="1"/>
        <v>45915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Dienstag</v>
      </c>
      <c r="B21" s="13">
        <f t="shared" si="1"/>
        <v>45916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Mittwoch</v>
      </c>
      <c r="B22" s="13">
        <f t="shared" si="1"/>
        <v>45917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Donnerstag</v>
      </c>
      <c r="B23" s="13">
        <f t="shared" si="1"/>
        <v>45918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Freitag</v>
      </c>
      <c r="B24" s="13">
        <f t="shared" si="1"/>
        <v>45919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Samstag</v>
      </c>
      <c r="B25" s="13">
        <f t="shared" si="1"/>
        <v>45920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Sonntag</v>
      </c>
      <c r="B26" s="13">
        <f t="shared" si="1"/>
        <v>45921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Montag</v>
      </c>
      <c r="B27" s="13">
        <f t="shared" si="1"/>
        <v>45922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Dienstag</v>
      </c>
      <c r="B28" s="13">
        <f t="shared" si="1"/>
        <v>45923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Mittwoch</v>
      </c>
      <c r="B29" s="13">
        <f t="shared" si="1"/>
        <v>45924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Donnerstag</v>
      </c>
      <c r="B30" s="13">
        <f t="shared" si="1"/>
        <v>45925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Freitag</v>
      </c>
      <c r="B31" s="13">
        <f t="shared" si="1"/>
        <v>45926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Samstag</v>
      </c>
      <c r="B32" s="13">
        <f t="shared" si="1"/>
        <v>45927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Sonntag</v>
      </c>
      <c r="B33" s="13">
        <f t="shared" si="1"/>
        <v>45928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Montag</v>
      </c>
      <c r="B34" s="13">
        <f t="shared" si="1"/>
        <v>45929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Dienstag</v>
      </c>
      <c r="B35" s="13">
        <f t="shared" si="1"/>
        <v>45930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IF(Tabelle4461617[[#This Row],[Status]]="Bildungstag",(Tabelle4461617[[#This Row],[Gehen]]-Tabelle4461617[[#This Row],[Kommen]]-Tabelle4461617[[#This Row],[Pause]])*24,IF(Tabelle4461617[[#This Row],[Status]]="Gleittag",(Tabelle4461617[[#This Row],[Gehen]]-Tabelle4461617[[#This Row],[Kommen]]-Tabelle4461617[[#This Row],[Pause]])*24,IF(Tabelle4461617[[#This Row],[Status]]="",(Tabelle4461617[[#This Row],[Gehen]]-Tabelle4461617[[#This Row],[Kommen]]-Tabelle4461617[[#This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25">
        <f>SUM(H36-G36)</f>
        <v>0</v>
      </c>
      <c r="H38" s="126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27" priority="1">
      <formula>$C6="Gleittag"</formula>
    </cfRule>
    <cfRule type="expression" dxfId="26" priority="2">
      <formula>$C6="Seminar (BT)"</formula>
    </cfRule>
    <cfRule type="expression" dxfId="25" priority="3">
      <formula>$C6="Sonstiges"</formula>
    </cfRule>
    <cfRule type="expression" dxfId="24" priority="4">
      <formula>$C6="Krank"</formula>
    </cfRule>
    <cfRule type="expression" dxfId="23" priority="5">
      <formula>$C6="Bildungstag"</formula>
    </cfRule>
    <cfRule type="expression" dxfId="22" priority="6">
      <formula>$C6="Urlaub"</formula>
    </cfRule>
  </conditionalFormatting>
  <conditionalFormatting sqref="I17:N17">
    <cfRule type="expression" dxfId="21" priority="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48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Mittwoch</v>
      </c>
      <c r="B6" s="13">
        <f>DATE(C1,10,1)</f>
        <v>45931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Donnerstag</v>
      </c>
      <c r="B7" s="13">
        <f>B6+1</f>
        <v>45932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Feiertag</v>
      </c>
      <c r="B8" s="13">
        <f t="shared" ref="B8:B36" si="0">B7+1</f>
        <v>45933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Samstag</v>
      </c>
      <c r="B9" s="13">
        <f t="shared" si="0"/>
        <v>45934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Sonntag</v>
      </c>
      <c r="B10" s="13">
        <f t="shared" si="0"/>
        <v>45935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Montag</v>
      </c>
      <c r="B11" s="13">
        <f t="shared" si="0"/>
        <v>45936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Dienstag</v>
      </c>
      <c r="B12" s="13">
        <f t="shared" si="0"/>
        <v>45937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Mittwoch</v>
      </c>
      <c r="B13" s="13">
        <f t="shared" si="0"/>
        <v>45938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Donnerstag</v>
      </c>
      <c r="B14" s="13">
        <f t="shared" si="0"/>
        <v>45939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Freitag</v>
      </c>
      <c r="B15" s="13">
        <f t="shared" si="0"/>
        <v>45940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Samstag</v>
      </c>
      <c r="B16" s="13">
        <f t="shared" si="0"/>
        <v>45941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Sonntag</v>
      </c>
      <c r="B17" s="13">
        <f t="shared" si="0"/>
        <v>45942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Montag</v>
      </c>
      <c r="B18" s="13">
        <f t="shared" si="0"/>
        <v>45943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Dienstag</v>
      </c>
      <c r="B19" s="13">
        <f t="shared" si="0"/>
        <v>45944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Mittwoch</v>
      </c>
      <c r="B20" s="13">
        <f t="shared" si="0"/>
        <v>45945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Donnerstag</v>
      </c>
      <c r="B21" s="13">
        <f t="shared" si="0"/>
        <v>45946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Freitag</v>
      </c>
      <c r="B22" s="13">
        <f t="shared" si="0"/>
        <v>45947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Samstag</v>
      </c>
      <c r="B23" s="13">
        <f t="shared" si="0"/>
        <v>45948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Sonntag</v>
      </c>
      <c r="B24" s="13">
        <f t="shared" si="0"/>
        <v>45949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Montag</v>
      </c>
      <c r="B25" s="13">
        <f t="shared" si="0"/>
        <v>45950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Dienstag</v>
      </c>
      <c r="B26" s="13">
        <f t="shared" si="0"/>
        <v>45951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Mittwoch</v>
      </c>
      <c r="B27" s="13">
        <f t="shared" si="0"/>
        <v>45952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Donnerstag</v>
      </c>
      <c r="B28" s="13">
        <f t="shared" si="0"/>
        <v>45953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Freitag</v>
      </c>
      <c r="B29" s="13">
        <f t="shared" si="0"/>
        <v>45954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Samstag</v>
      </c>
      <c r="B30" s="13">
        <f t="shared" si="0"/>
        <v>45955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Sonntag</v>
      </c>
      <c r="B31" s="13">
        <f t="shared" si="0"/>
        <v>45956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Montag</v>
      </c>
      <c r="B32" s="13">
        <f t="shared" si="0"/>
        <v>45957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Dienstag</v>
      </c>
      <c r="B33" s="13">
        <f t="shared" si="0"/>
        <v>45958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Mittwoch</v>
      </c>
      <c r="B34" s="13">
        <f t="shared" si="0"/>
        <v>45959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Donnerstag</v>
      </c>
      <c r="B35" s="13">
        <f t="shared" si="0"/>
        <v>45960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Freitag</v>
      </c>
      <c r="B36" s="13">
        <f t="shared" si="0"/>
        <v>45961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IF(Tabelle446161718[[#This Row],[Status]]="Bildungstag",(Tabelle446161718[[#This Row],[Gehen]]-Tabelle446161718[[#This Row],[Kommen]]-Tabelle446161718[[#This Row],[Pause]])*24,IF(Tabelle446161718[[#This Row],[Status]]="Gleittag",(Tabelle446161718[[#This Row],[Gehen]]-Tabelle446161718[[#This Row],[Kommen]]-Tabelle446161718[[#This Row],[Pause]])*24,IF(Tabelle446161718[[#This Row],[Status]]="",(Tabelle446161718[[#This Row],[Gehen]]-Tabelle446161718[[#This Row],[Kommen]]-Tabelle446161718[[#This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20" priority="1">
      <formula>$C6="Gleittag"</formula>
    </cfRule>
    <cfRule type="expression" dxfId="19" priority="2">
      <formula>$C6="Seminar (BT)"</formula>
    </cfRule>
    <cfRule type="expression" dxfId="18" priority="3">
      <formula>$C6="Sonstiges"</formula>
    </cfRule>
    <cfRule type="expression" dxfId="17" priority="4">
      <formula>$C6="Krank"</formula>
    </cfRule>
    <cfRule type="expression" dxfId="16" priority="5">
      <formula>$C6="Bildungstag"</formula>
    </cfRule>
    <cfRule type="expression" dxfId="15" priority="6">
      <formula>$C6="Urlaub"</formula>
    </cfRule>
  </conditionalFormatting>
  <conditionalFormatting sqref="I17:N17">
    <cfRule type="expression" dxfId="14" priority="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49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Feiertag</v>
      </c>
      <c r="B6" s="13">
        <f>DATE(C1,11,1)</f>
        <v>45962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Sonntag</v>
      </c>
      <c r="B7" s="13">
        <f>B6+1</f>
        <v>45963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Montag</v>
      </c>
      <c r="B8" s="13">
        <f t="shared" ref="B8:B35" si="0">B7+1</f>
        <v>45964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Dienstag</v>
      </c>
      <c r="B9" s="13">
        <f t="shared" si="0"/>
        <v>45965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Mittwoch</v>
      </c>
      <c r="B10" s="13">
        <f t="shared" si="0"/>
        <v>45966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Donnerstag</v>
      </c>
      <c r="B11" s="13">
        <f t="shared" si="0"/>
        <v>45967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Freitag</v>
      </c>
      <c r="B12" s="13">
        <f t="shared" si="0"/>
        <v>45968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Samstag</v>
      </c>
      <c r="B13" s="13">
        <f t="shared" si="0"/>
        <v>45969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Sonntag</v>
      </c>
      <c r="B14" s="13">
        <f t="shared" si="0"/>
        <v>45970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Montag</v>
      </c>
      <c r="B15" s="13">
        <f t="shared" si="0"/>
        <v>45971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Dienstag</v>
      </c>
      <c r="B16" s="13">
        <f t="shared" si="0"/>
        <v>45972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Mittwoch</v>
      </c>
      <c r="B17" s="13">
        <f t="shared" si="0"/>
        <v>45973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Donnerstag</v>
      </c>
      <c r="B18" s="13">
        <f t="shared" si="0"/>
        <v>45974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Freitag</v>
      </c>
      <c r="B19" s="13">
        <f t="shared" si="0"/>
        <v>45975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Samstag</v>
      </c>
      <c r="B20" s="13">
        <f t="shared" si="0"/>
        <v>45976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Sonntag</v>
      </c>
      <c r="B21" s="13">
        <f t="shared" si="0"/>
        <v>45977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Montag</v>
      </c>
      <c r="B22" s="13">
        <f t="shared" si="0"/>
        <v>45978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Dienstag</v>
      </c>
      <c r="B23" s="13">
        <f t="shared" si="0"/>
        <v>45979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Mittwoch</v>
      </c>
      <c r="B24" s="13">
        <f t="shared" si="0"/>
        <v>45980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Donnerstag</v>
      </c>
      <c r="B25" s="13">
        <f t="shared" si="0"/>
        <v>45981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Freitag</v>
      </c>
      <c r="B26" s="13">
        <f t="shared" si="0"/>
        <v>45982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Samstag</v>
      </c>
      <c r="B27" s="13">
        <f t="shared" si="0"/>
        <v>45983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Sonntag</v>
      </c>
      <c r="B28" s="13">
        <f t="shared" si="0"/>
        <v>45984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Montag</v>
      </c>
      <c r="B29" s="13">
        <f t="shared" si="0"/>
        <v>45985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Dienstag</v>
      </c>
      <c r="B30" s="13">
        <f t="shared" si="0"/>
        <v>45986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Mittwoch</v>
      </c>
      <c r="B31" s="13">
        <f t="shared" si="0"/>
        <v>45987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Donnerstag</v>
      </c>
      <c r="B32" s="13">
        <f t="shared" si="0"/>
        <v>45988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Freitag</v>
      </c>
      <c r="B33" s="13">
        <f t="shared" si="0"/>
        <v>45989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Samstag</v>
      </c>
      <c r="B34" s="13">
        <f t="shared" si="0"/>
        <v>45990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Sonntag</v>
      </c>
      <c r="B35" s="13">
        <f t="shared" si="0"/>
        <v>45991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IF(Tabelle44616171819[[#This Row],[Status]]="Bildungstag",(Tabelle44616171819[[#This Row],[Gehen]]-Tabelle44616171819[[#This Row],[Kommen]]-Tabelle44616171819[[#This Row],[Pause]])*24,IF(Tabelle44616171819[[#This Row],[Status]]="Gleittag",(Tabelle44616171819[[#This Row],[Gehen]]-Tabelle44616171819[[#This Row],[Kommen]]-Tabelle44616171819[[#This Row],[Pause]])*24,IF(Tabelle44616171819[[#This Row],[Status]]="",(Tabelle44616171819[[#This Row],[Gehen]]-Tabelle44616171819[[#This Row],[Kommen]]-Tabelle44616171819[[#This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25">
        <f>SUM(H36-G36)</f>
        <v>0</v>
      </c>
      <c r="H38" s="126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13" priority="1">
      <formula>$C6="Gleittag"</formula>
    </cfRule>
    <cfRule type="expression" dxfId="12" priority="2">
      <formula>$C6="Seminar (BT)"</formula>
    </cfRule>
    <cfRule type="expression" dxfId="11" priority="3">
      <formula>$C6="Sonstiges"</formula>
    </cfRule>
    <cfRule type="expression" dxfId="10" priority="4">
      <formula>$C6="Krank"</formula>
    </cfRule>
    <cfRule type="expression" dxfId="9" priority="5">
      <formula>$C6="Bildungstag"</formula>
    </cfRule>
    <cfRule type="expression" dxfId="8" priority="6">
      <formula>$C6="Urlaub"</formula>
    </cfRule>
  </conditionalFormatting>
  <conditionalFormatting sqref="I17:N17">
    <cfRule type="expression" dxfId="7" priority="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35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Montag</v>
      </c>
      <c r="B6" s="13">
        <f>DATE(C1,12,1)</f>
        <v>45992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Dienstag</v>
      </c>
      <c r="B7" s="13">
        <f>B6+1</f>
        <v>45993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Mittwoch</v>
      </c>
      <c r="B8" s="13">
        <f t="shared" ref="B8:B36" si="0">B7+1</f>
        <v>45994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Donnerstag</v>
      </c>
      <c r="B9" s="13">
        <f t="shared" si="0"/>
        <v>45995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Freitag</v>
      </c>
      <c r="B10" s="13">
        <f t="shared" si="0"/>
        <v>45996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Samstag</v>
      </c>
      <c r="B11" s="13">
        <f t="shared" si="0"/>
        <v>45997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Sonntag</v>
      </c>
      <c r="B12" s="13">
        <f t="shared" si="0"/>
        <v>45998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Montag</v>
      </c>
      <c r="B13" s="13">
        <f t="shared" si="0"/>
        <v>45999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Dienstag</v>
      </c>
      <c r="B14" s="13">
        <f t="shared" si="0"/>
        <v>46000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Mittwoch</v>
      </c>
      <c r="B15" s="13">
        <f t="shared" si="0"/>
        <v>46001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Donnerstag</v>
      </c>
      <c r="B16" s="13">
        <f t="shared" si="0"/>
        <v>46002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Freitag</v>
      </c>
      <c r="B17" s="13">
        <f t="shared" si="0"/>
        <v>46003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Samstag</v>
      </c>
      <c r="B18" s="13">
        <f t="shared" si="0"/>
        <v>46004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Sonntag</v>
      </c>
      <c r="B19" s="13">
        <f t="shared" si="0"/>
        <v>46005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Montag</v>
      </c>
      <c r="B20" s="13">
        <f t="shared" si="0"/>
        <v>46006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Dienstag</v>
      </c>
      <c r="B21" s="13">
        <f t="shared" si="0"/>
        <v>46007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Mittwoch</v>
      </c>
      <c r="B22" s="13">
        <f t="shared" si="0"/>
        <v>46008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Donnerstag</v>
      </c>
      <c r="B23" s="13">
        <f t="shared" si="0"/>
        <v>46009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Freitag</v>
      </c>
      <c r="B24" s="13">
        <f t="shared" si="0"/>
        <v>46010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Samstag</v>
      </c>
      <c r="B25" s="13">
        <f t="shared" si="0"/>
        <v>46011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Sonntag</v>
      </c>
      <c r="B26" s="13">
        <f t="shared" si="0"/>
        <v>46012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Montag</v>
      </c>
      <c r="B27" s="13">
        <f t="shared" si="0"/>
        <v>46013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Dienstag</v>
      </c>
      <c r="B28" s="13">
        <f t="shared" si="0"/>
        <v>46014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Mittwoch</v>
      </c>
      <c r="B29" s="13">
        <f t="shared" si="0"/>
        <v>46015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Feiertag</v>
      </c>
      <c r="B30" s="13">
        <f t="shared" si="0"/>
        <v>46016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Feiertag</v>
      </c>
      <c r="B31" s="13">
        <f t="shared" si="0"/>
        <v>46017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Samstag</v>
      </c>
      <c r="B32" s="13">
        <f t="shared" si="0"/>
        <v>46018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Sonntag</v>
      </c>
      <c r="B33" s="13">
        <f t="shared" si="0"/>
        <v>46019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Montag</v>
      </c>
      <c r="B34" s="13">
        <f t="shared" si="0"/>
        <v>46020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Dienstag</v>
      </c>
      <c r="B35" s="13">
        <f t="shared" si="0"/>
        <v>46021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Mittwoch</v>
      </c>
      <c r="B36" s="13">
        <f t="shared" si="0"/>
        <v>46022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IF(Tabelle44616171820[[#This Row],[Status]]="Bildungstag",(Tabelle44616171820[[#This Row],[Gehen]]-Tabelle44616171820[[#This Row],[Kommen]]-Tabelle44616171820[[#This Row],[Pause]])*24,IF(Tabelle44616171820[[#This Row],[Status]]="Gleittag",(Tabelle44616171820[[#This Row],[Gehen]]-Tabelle44616171820[[#This Row],[Kommen]]-Tabelle44616171820[[#This Row],[Pause]])*24,IF(Tabelle44616171820[[#This Row],[Status]]="",(Tabelle44616171820[[#This Row],[Gehen]]-Tabelle44616171820[[#This Row],[Kommen]]-Tabelle44616171820[[#This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6" priority="1">
      <formula>$C6="Gleittag"</formula>
    </cfRule>
    <cfRule type="expression" dxfId="5" priority="2">
      <formula>$C6="Seminar (BT)"</formula>
    </cfRule>
    <cfRule type="expression" dxfId="4" priority="3">
      <formula>$C6="Sonstiges"</formula>
    </cfRule>
    <cfRule type="expression" dxfId="3" priority="4">
      <formula>$C6="Krank"</formula>
    </cfRule>
    <cfRule type="expression" dxfId="2" priority="5">
      <formula>$C6="Bildungstag"</formula>
    </cfRule>
    <cfRule type="expression" dxfId="1" priority="6">
      <formula>$C6="Urlaub"</formula>
    </cfRule>
  </conditionalFormatting>
  <conditionalFormatting sqref="I17:N17">
    <cfRule type="expression" dxfId="0" priority="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showGridLines="0" view="pageBreakPreview" zoomScaleNormal="100" zoomScaleSheetLayoutView="100" workbookViewId="0">
      <selection activeCell="C2" sqref="C2"/>
    </sheetView>
  </sheetViews>
  <sheetFormatPr baseColWidth="10" defaultColWidth="11.42578125" defaultRowHeight="14.25" x14ac:dyDescent="0.2"/>
  <cols>
    <col min="1" max="2" width="9.140625" style="1" customWidth="1"/>
    <col min="3" max="3" width="12.140625" style="1" customWidth="1"/>
    <col min="4" max="5" width="9.140625" style="1" customWidth="1"/>
    <col min="6" max="8" width="11.140625" style="1" customWidth="1"/>
    <col min="9" max="16384" width="11.42578125" style="1"/>
  </cols>
  <sheetData>
    <row r="1" spans="1:8" ht="23.25" customHeight="1" x14ac:dyDescent="0.2">
      <c r="A1" s="17" t="s">
        <v>22</v>
      </c>
      <c r="B1" s="18"/>
      <c r="C1" s="18"/>
      <c r="D1" s="18"/>
      <c r="E1" s="18"/>
      <c r="F1" s="18"/>
      <c r="G1" s="18"/>
      <c r="H1" s="18"/>
    </row>
    <row r="2" spans="1:8" x14ac:dyDescent="0.2">
      <c r="A2" s="18" t="s">
        <v>42</v>
      </c>
      <c r="B2" s="18"/>
      <c r="C2" s="66">
        <v>2024</v>
      </c>
      <c r="D2" s="67">
        <v>2025</v>
      </c>
      <c r="E2" s="18"/>
      <c r="F2" s="18"/>
      <c r="G2" s="18"/>
      <c r="H2" s="18"/>
    </row>
    <row r="3" spans="1:8" x14ac:dyDescent="0.2">
      <c r="A3" s="18"/>
      <c r="B3" s="18"/>
      <c r="C3" s="18"/>
      <c r="D3" s="19"/>
      <c r="E3" s="18"/>
      <c r="F3" s="18"/>
      <c r="G3" s="18"/>
      <c r="H3" s="18"/>
    </row>
    <row r="4" spans="1:8" ht="15" thickBot="1" x14ac:dyDescent="0.25">
      <c r="A4" s="18"/>
      <c r="B4" s="18"/>
      <c r="C4" s="18"/>
      <c r="D4" s="18"/>
      <c r="E4" s="18"/>
      <c r="F4" s="18"/>
      <c r="G4" s="18"/>
      <c r="H4" s="18"/>
    </row>
    <row r="5" spans="1:8" ht="15.75" thickBot="1" x14ac:dyDescent="0.25">
      <c r="A5" s="108" t="s">
        <v>0</v>
      </c>
      <c r="B5" s="109"/>
      <c r="C5" s="105"/>
      <c r="D5" s="106"/>
      <c r="E5" s="107"/>
      <c r="F5" s="18"/>
      <c r="G5" s="18"/>
      <c r="H5" s="18"/>
    </row>
    <row r="6" spans="1:8" ht="15.75" thickBot="1" x14ac:dyDescent="0.25">
      <c r="A6" s="108" t="s">
        <v>20</v>
      </c>
      <c r="B6" s="109"/>
      <c r="C6" s="105"/>
      <c r="D6" s="106"/>
      <c r="E6" s="107"/>
      <c r="F6" s="18"/>
      <c r="G6" s="18"/>
      <c r="H6" s="18"/>
    </row>
    <row r="7" spans="1:8" ht="15" thickBot="1" x14ac:dyDescent="0.25">
      <c r="A7" s="18"/>
      <c r="B7" s="18"/>
      <c r="C7" s="18"/>
      <c r="D7" s="18"/>
      <c r="E7" s="18"/>
      <c r="F7" s="18"/>
      <c r="G7" s="18"/>
      <c r="H7" s="18"/>
    </row>
    <row r="8" spans="1:8" ht="15.75" customHeight="1" thickBot="1" x14ac:dyDescent="0.25">
      <c r="A8" s="108" t="s">
        <v>4</v>
      </c>
      <c r="B8" s="121"/>
      <c r="C8" s="121"/>
      <c r="D8" s="109"/>
      <c r="E8" s="60">
        <v>39</v>
      </c>
      <c r="F8" s="43"/>
      <c r="G8" s="18"/>
      <c r="H8" s="18"/>
    </row>
    <row r="9" spans="1:8" ht="15" thickBot="1" x14ac:dyDescent="0.25">
      <c r="A9" s="18"/>
      <c r="B9" s="18"/>
      <c r="C9" s="18"/>
      <c r="D9" s="18"/>
      <c r="E9" s="18"/>
      <c r="F9" s="18"/>
      <c r="G9" s="18"/>
      <c r="H9" s="18"/>
    </row>
    <row r="10" spans="1:8" ht="15" thickBot="1" x14ac:dyDescent="0.25">
      <c r="A10" s="18"/>
      <c r="B10" s="18"/>
      <c r="C10" s="18"/>
      <c r="D10" s="44" t="s">
        <v>6</v>
      </c>
      <c r="E10" s="45" t="s">
        <v>5</v>
      </c>
      <c r="F10" s="18"/>
      <c r="G10" s="18"/>
      <c r="H10" s="18"/>
    </row>
    <row r="11" spans="1:8" ht="15.75" thickBot="1" x14ac:dyDescent="0.25">
      <c r="A11" s="110" t="s">
        <v>44</v>
      </c>
      <c r="B11" s="111"/>
      <c r="C11" s="112"/>
      <c r="D11" s="46">
        <f>COUNTIF(Tabelle4[Status],"Seminar (BT)")+COUNTIF(Tabelle4[Status],"Bildungstag")+COUNTIF(Tabelle44[],"Seminar (BT)")+COUNTIF(Tabelle44[],"Bildungstag")+COUNTIF(Tabelle446[],"Seminar (BT)")+COUNTIF(Tabelle446[],"Bildungstag")+COUNTIF(Tabelle44616[],"Seminar (BT)")+COUNTIF(Tabelle44616[],"Bildungstag")+COUNTIF(Tabelle447[],"Seminar (BT)")+COUNTIF(Tabelle447[],"Bildungstag")+COUNTIF(Tabelle4478[],"Seminar (BT)")+COUNTIF(Tabelle4478[],"Bildungstag")+COUNTIF(Tabelle44789[],"Seminar (BT)")+COUNTIF(Tabelle44789[],"Bildungstag")+COUNTIF(Tabelle4478910[],"Seminar (BT)")+COUNTIF(Tabelle4478910[],"Bildungstag")+COUNTIF(Tabelle447891011[],"Seminar (BT)")+COUNTIF(Tabelle447891011[],"Bildungstag")+COUNTIF(Tabelle44789101112[],"Seminar (BT)")+COUNTIF(Tabelle44789101112[],"Bildungstag")+COUNTIF(Tabelle4478910111213[],"Seminar (BT)")+COUNTIF(Tabelle4478910111213[],"Bildungstag")+COUNTIF(Tabelle447891011121314[],"Seminar (BT)")+COUNTIF(Tabelle447891011121314[],"Bildungstag")+COUNTIF(Tabelle44789101112131415[],"Seminar (BT)")+COUNTIF(Tabelle44789101112131415[],"Bildungstag")+COUNTIF(Tabelle4461617[Status],"Seminar (BT)")+COUNTIF(Tabelle4461617[Status],"Bildungstag")+COUNTIF(Tabelle446161718[Status],"Seminar (BT)")+COUNTIF(Tabelle446161718[Status],"Bildungstag")+COUNTIF(Tabelle44616171819[Status],"Seminar (BT)")+COUNTIF(Tabelle44616171819[Status],"Bildungstag")+COUNTIF(Tabelle44616171820[Status],"Seminar (BT)")+COUNTIF(Tabelle44616171820[Status],"Bildungstag")</f>
        <v>0</v>
      </c>
      <c r="E11" s="61"/>
      <c r="F11" s="18"/>
      <c r="G11" s="18"/>
      <c r="H11" s="18"/>
    </row>
    <row r="12" spans="1:8" ht="15.75" thickBot="1" x14ac:dyDescent="0.25">
      <c r="A12" s="113" t="s">
        <v>2</v>
      </c>
      <c r="B12" s="114"/>
      <c r="C12" s="115"/>
      <c r="D12" s="58">
        <f>COUNTIF(Tabelle4[Status],"Urlaub")+COUNTIF(Tabelle44[],"Urlaub")+COUNTIF(Tabelle446[],"Urlaub")+COUNTIF(Tabelle44616[],"Urlaub")+COUNTIF(Tabelle447[],"Urlaub")+COUNTIF(Tabelle4478[],"Urlaub")+COUNTIF(Tabelle44789[],"Urlaub")+COUNTIF(Tabelle4478910[],"Urlaub")+COUNTIF(Tabelle447891011[],"Urlaub")+COUNTIF(Tabelle44789101112[],"Urlaub")+COUNTIF(Tabelle4478910111213[],"Urlaub")+COUNTIF(Tabelle447891011121314[],"Urlaub")+COUNTIF(Tabelle44789101112131415[],"Urlaub")+COUNTIF(Tabelle4461617[Status],"Urlaub")+COUNTIF(Tabelle446161718[Status],"Urlaub")+COUNTIF(Tabelle44616171819[Status],"Urlaub")+COUNTIF(Tabelle44616171820[Status],"Urlaub")</f>
        <v>0</v>
      </c>
      <c r="E12" s="62"/>
      <c r="F12" s="18"/>
      <c r="G12" s="18"/>
      <c r="H12" s="18"/>
    </row>
    <row r="13" spans="1:8" ht="15" thickBot="1" x14ac:dyDescent="0.25">
      <c r="A13" s="18"/>
      <c r="B13" s="18"/>
      <c r="C13" s="18"/>
      <c r="D13" s="18"/>
      <c r="E13" s="18"/>
      <c r="F13" s="18"/>
      <c r="G13" s="18"/>
      <c r="H13" s="18"/>
    </row>
    <row r="14" spans="1:8" ht="15.75" thickBot="1" x14ac:dyDescent="0.25">
      <c r="A14" s="122" t="s">
        <v>57</v>
      </c>
      <c r="B14" s="123"/>
      <c r="C14" s="124"/>
      <c r="D14" s="47">
        <f>SUM(August!G39+September!G38+Oktober!G39+November!G38+Dezember!G39+Januar!G39+Februar!G37+März!G39+April!G38+Mai!G39+Juni!G38+Juli!G39+'August '!G39+'September '!G38+'Oktober '!G39+'November '!G38+'Dezember '!G39)</f>
        <v>0</v>
      </c>
      <c r="E14" s="18"/>
      <c r="F14" s="18"/>
      <c r="G14" s="18"/>
      <c r="H14" s="18"/>
    </row>
    <row r="15" spans="1:8" ht="15" thickBot="1" x14ac:dyDescent="0.25">
      <c r="A15" s="18"/>
      <c r="B15" s="18"/>
      <c r="C15" s="18"/>
      <c r="D15" s="18"/>
      <c r="E15" s="18"/>
      <c r="F15" s="18"/>
      <c r="G15" s="18"/>
      <c r="H15" s="18"/>
    </row>
    <row r="16" spans="1:8" ht="15.75" thickBot="1" x14ac:dyDescent="0.25">
      <c r="A16" s="116" t="s">
        <v>3</v>
      </c>
      <c r="B16" s="117"/>
      <c r="C16" s="117"/>
      <c r="D16" s="59">
        <f>COUNTIF(Tabelle4[Status],"Krank")+COUNTIF(Tabelle44[],"Krank")+COUNTIF(Tabelle446[],"Krank")+COUNTIF(Tabelle44616[],"Krank")+COUNTIF(Tabelle447[],"Krank")+COUNTIF(Tabelle4478[],"Krank")+COUNTIF(Tabelle44789[],"Krank")+COUNTIF(Tabelle4478910[],"Krank")+COUNTIF(Tabelle447891011[],"Krank")+COUNTIF(Tabelle44789101112[],"Krank")+COUNTIF(Tabelle4478910111213[],"Krank")+COUNTIF(Tabelle447891011121314[],"Krank")+COUNTIF(Tabelle44789101112131415[],"Krank")+COUNTIF(Tabelle4461617[Status],"Krank")+COUNTIF(Tabelle446161718[Status],"Krank")+COUNTIF(Tabelle44616171819[Status],"Krank")+COUNTIF(Tabelle44616171820[Status],"Krank")</f>
        <v>0</v>
      </c>
      <c r="E16" s="18"/>
      <c r="F16" s="18"/>
      <c r="G16" s="18"/>
      <c r="H16" s="18"/>
    </row>
    <row r="17" spans="1:8" ht="15.75" thickBot="1" x14ac:dyDescent="0.25">
      <c r="A17" s="118" t="s">
        <v>58</v>
      </c>
      <c r="B17" s="119"/>
      <c r="C17" s="120"/>
      <c r="D17" s="48">
        <f>COUNTIF(Tabelle4[Status],"Sonstiges")+COUNTIF(Tabelle44[],"Sonstiges")+COUNTIF(Tabelle446[],"Sonstiges")+COUNTIF(Tabelle44616[],"Sonstiges")+COUNTIF(Tabelle447[],"Sonstiges")+COUNTIF(Tabelle4478[],"Sonstiges")+COUNTIF(Tabelle44789[],"Sonstiges")+COUNTIF(Tabelle4478910[],"Sonstiges")+COUNTIF(Tabelle447891011[],"Sonstiges")+COUNTIF(Tabelle44789101112[],"Sonstiges")+COUNTIF(Tabelle4478910111213[],"Sonstiges")+COUNTIF(Tabelle447891011121314[],"Sonstiges")+COUNTIF(Tabelle44789101112131415[],"Sonstiges")+COUNTIF(Tabelle4461617[Status],"Sonstiges")+COUNTIF(Tabelle446161718[Status],"Sonstiges")+COUNTIF(Tabelle44616171819[Status],"Sonstiges")+COUNTIF(Tabelle44616171820[Status],"Sonstiges")</f>
        <v>0</v>
      </c>
      <c r="E17" s="18"/>
      <c r="F17" s="18"/>
      <c r="G17" s="18"/>
      <c r="H17" s="18"/>
    </row>
    <row r="18" spans="1:8" x14ac:dyDescent="0.2">
      <c r="A18" s="18"/>
      <c r="B18" s="18"/>
      <c r="C18" s="18"/>
      <c r="D18" s="18"/>
      <c r="E18" s="18"/>
      <c r="F18" s="18"/>
      <c r="G18" s="18"/>
      <c r="H18" s="18"/>
    </row>
    <row r="19" spans="1:8" x14ac:dyDescent="0.2">
      <c r="A19" s="18"/>
      <c r="B19" s="18"/>
      <c r="C19" s="18"/>
      <c r="D19" s="18"/>
      <c r="E19" s="18"/>
      <c r="F19" s="18"/>
      <c r="G19" s="18"/>
      <c r="H19" s="18"/>
    </row>
    <row r="20" spans="1:8" x14ac:dyDescent="0.2">
      <c r="A20" s="18"/>
      <c r="B20" s="18"/>
      <c r="C20" s="18"/>
      <c r="D20" s="18"/>
      <c r="E20" s="18"/>
      <c r="F20" s="18"/>
      <c r="G20" s="18"/>
      <c r="H20" s="18"/>
    </row>
    <row r="21" spans="1:8" ht="15" thickBot="1" x14ac:dyDescent="0.25">
      <c r="A21" s="18"/>
      <c r="B21" s="18"/>
      <c r="C21" s="18"/>
      <c r="D21" s="18"/>
      <c r="E21" s="18"/>
      <c r="F21" s="18"/>
      <c r="G21" s="18"/>
      <c r="H21" s="18"/>
    </row>
    <row r="22" spans="1:8" ht="15.75" customHeight="1" thickBot="1" x14ac:dyDescent="0.25">
      <c r="A22" s="18"/>
      <c r="B22" s="18"/>
      <c r="C22" s="18"/>
      <c r="D22" s="18"/>
      <c r="E22" s="128" t="s">
        <v>67</v>
      </c>
      <c r="F22" s="129"/>
      <c r="G22" s="129"/>
      <c r="H22" s="130"/>
    </row>
    <row r="23" spans="1:8" ht="15.75" thickBot="1" x14ac:dyDescent="0.25">
      <c r="A23" s="102" t="s">
        <v>1</v>
      </c>
      <c r="B23" s="104"/>
      <c r="C23" s="103"/>
      <c r="D23" s="18"/>
      <c r="E23" s="131"/>
      <c r="F23" s="127"/>
      <c r="G23" s="127"/>
      <c r="H23" s="132"/>
    </row>
    <row r="24" spans="1:8" ht="15" x14ac:dyDescent="0.2">
      <c r="A24" s="49" t="s">
        <v>10</v>
      </c>
      <c r="B24" s="33" t="s">
        <v>11</v>
      </c>
      <c r="C24" s="34" t="s">
        <v>12</v>
      </c>
      <c r="D24" s="18"/>
      <c r="E24" s="49" t="s">
        <v>10</v>
      </c>
      <c r="F24" s="33" t="s">
        <v>13</v>
      </c>
      <c r="G24" s="33" t="s">
        <v>14</v>
      </c>
      <c r="H24" s="34" t="s">
        <v>15</v>
      </c>
    </row>
    <row r="25" spans="1:8" ht="15" x14ac:dyDescent="0.2">
      <c r="A25" s="50">
        <v>6</v>
      </c>
      <c r="B25" s="51">
        <v>15</v>
      </c>
      <c r="C25" s="52">
        <v>6</v>
      </c>
      <c r="D25" s="18"/>
      <c r="E25" s="50">
        <v>6</v>
      </c>
      <c r="F25" s="51">
        <f>SUM(F31/12)*A25</f>
        <v>13</v>
      </c>
      <c r="G25" s="51">
        <v>14</v>
      </c>
      <c r="H25" s="52">
        <f>SUM(H31/12)*A25</f>
        <v>15</v>
      </c>
    </row>
    <row r="26" spans="1:8" ht="15" x14ac:dyDescent="0.2">
      <c r="A26" s="50">
        <v>7</v>
      </c>
      <c r="B26" s="51">
        <v>15</v>
      </c>
      <c r="C26" s="52">
        <v>7</v>
      </c>
      <c r="D26" s="18"/>
      <c r="E26" s="50">
        <v>7</v>
      </c>
      <c r="F26" s="51">
        <v>16</v>
      </c>
      <c r="G26" s="51">
        <v>16</v>
      </c>
      <c r="H26" s="52">
        <v>18</v>
      </c>
    </row>
    <row r="27" spans="1:8" ht="15" x14ac:dyDescent="0.2">
      <c r="A27" s="50">
        <v>8</v>
      </c>
      <c r="B27" s="51">
        <v>17</v>
      </c>
      <c r="C27" s="52">
        <v>8</v>
      </c>
      <c r="D27" s="18"/>
      <c r="E27" s="50">
        <v>8</v>
      </c>
      <c r="F27" s="51">
        <v>18</v>
      </c>
      <c r="G27" s="51">
        <f>SUM(G31/12)*A27</f>
        <v>18</v>
      </c>
      <c r="H27" s="52">
        <f>SUM(H31/12)*A27</f>
        <v>20</v>
      </c>
    </row>
    <row r="28" spans="1:8" ht="15" x14ac:dyDescent="0.2">
      <c r="A28" s="50">
        <v>9</v>
      </c>
      <c r="B28" s="51">
        <v>19</v>
      </c>
      <c r="C28" s="52">
        <v>9</v>
      </c>
      <c r="D28" s="18"/>
      <c r="E28" s="50">
        <v>9</v>
      </c>
      <c r="F28" s="51">
        <v>20</v>
      </c>
      <c r="G28" s="51">
        <v>21</v>
      </c>
      <c r="H28" s="52">
        <v>23</v>
      </c>
    </row>
    <row r="29" spans="1:8" ht="15" x14ac:dyDescent="0.2">
      <c r="A29" s="50">
        <v>10</v>
      </c>
      <c r="B29" s="51">
        <v>21</v>
      </c>
      <c r="C29" s="52">
        <v>10</v>
      </c>
      <c r="D29" s="18"/>
      <c r="E29" s="50">
        <v>10</v>
      </c>
      <c r="F29" s="51">
        <v>22</v>
      </c>
      <c r="G29" s="51">
        <v>23</v>
      </c>
      <c r="H29" s="52">
        <f>SUM(H31/12)*A29</f>
        <v>25</v>
      </c>
    </row>
    <row r="30" spans="1:8" ht="15" x14ac:dyDescent="0.2">
      <c r="A30" s="50">
        <v>11</v>
      </c>
      <c r="B30" s="51">
        <v>23</v>
      </c>
      <c r="C30" s="52">
        <v>11</v>
      </c>
      <c r="D30" s="18"/>
      <c r="E30" s="50">
        <v>11</v>
      </c>
      <c r="F30" s="51">
        <v>24</v>
      </c>
      <c r="G30" s="51">
        <v>25</v>
      </c>
      <c r="H30" s="52">
        <v>28</v>
      </c>
    </row>
    <row r="31" spans="1:8" ht="15" x14ac:dyDescent="0.2">
      <c r="A31" s="50">
        <v>12</v>
      </c>
      <c r="B31" s="51">
        <v>25</v>
      </c>
      <c r="C31" s="52">
        <v>12</v>
      </c>
      <c r="D31" s="18"/>
      <c r="E31" s="50">
        <v>12</v>
      </c>
      <c r="F31" s="51">
        <v>26</v>
      </c>
      <c r="G31" s="51">
        <v>27</v>
      </c>
      <c r="H31" s="52">
        <v>30</v>
      </c>
    </row>
    <row r="32" spans="1:8" ht="15" x14ac:dyDescent="0.2">
      <c r="A32" s="50">
        <v>13</v>
      </c>
      <c r="B32" s="51">
        <v>26</v>
      </c>
      <c r="C32" s="52">
        <v>13</v>
      </c>
      <c r="D32" s="18"/>
      <c r="E32" s="50">
        <v>13</v>
      </c>
      <c r="F32" s="51">
        <v>29</v>
      </c>
      <c r="G32" s="51">
        <v>30</v>
      </c>
      <c r="H32" s="52">
        <v>33</v>
      </c>
    </row>
    <row r="33" spans="1:8" ht="15" x14ac:dyDescent="0.2">
      <c r="A33" s="50">
        <v>14</v>
      </c>
      <c r="B33" s="51">
        <v>27</v>
      </c>
      <c r="C33" s="52">
        <v>14</v>
      </c>
      <c r="D33" s="18"/>
      <c r="E33" s="50">
        <v>14</v>
      </c>
      <c r="F33" s="51">
        <v>31</v>
      </c>
      <c r="G33" s="51">
        <v>32</v>
      </c>
      <c r="H33" s="52">
        <f>SUM(H31/12)*A33</f>
        <v>35</v>
      </c>
    </row>
    <row r="34" spans="1:8" ht="15" x14ac:dyDescent="0.2">
      <c r="A34" s="50">
        <v>15</v>
      </c>
      <c r="B34" s="51">
        <v>28</v>
      </c>
      <c r="C34" s="52">
        <v>15</v>
      </c>
      <c r="D34" s="18"/>
      <c r="E34" s="50">
        <v>15</v>
      </c>
      <c r="F34" s="51">
        <v>33</v>
      </c>
      <c r="G34" s="51">
        <v>34</v>
      </c>
      <c r="H34" s="52">
        <v>38</v>
      </c>
    </row>
    <row r="35" spans="1:8" ht="15" x14ac:dyDescent="0.2">
      <c r="A35" s="50">
        <v>16</v>
      </c>
      <c r="B35" s="51">
        <v>29</v>
      </c>
      <c r="C35" s="52">
        <v>16</v>
      </c>
      <c r="D35" s="18"/>
      <c r="E35" s="50">
        <v>16</v>
      </c>
      <c r="F35" s="51">
        <v>35</v>
      </c>
      <c r="G35" s="51">
        <f>SUM(G31/12)*A35</f>
        <v>36</v>
      </c>
      <c r="H35" s="52">
        <f>SUM(H31/12)*A35</f>
        <v>40</v>
      </c>
    </row>
    <row r="36" spans="1:8" ht="15" x14ac:dyDescent="0.2">
      <c r="A36" s="50">
        <v>17</v>
      </c>
      <c r="B36" s="51">
        <v>30</v>
      </c>
      <c r="C36" s="52">
        <v>17</v>
      </c>
      <c r="D36" s="18"/>
      <c r="E36" s="50">
        <v>17</v>
      </c>
      <c r="F36" s="51">
        <v>37</v>
      </c>
      <c r="G36" s="51">
        <v>39</v>
      </c>
      <c r="H36" s="52">
        <v>43</v>
      </c>
    </row>
    <row r="37" spans="1:8" ht="15.75" thickBot="1" x14ac:dyDescent="0.25">
      <c r="A37" s="53">
        <v>18</v>
      </c>
      <c r="B37" s="54">
        <v>31</v>
      </c>
      <c r="C37" s="55">
        <v>18</v>
      </c>
      <c r="D37" s="18"/>
      <c r="E37" s="53">
        <v>18</v>
      </c>
      <c r="F37" s="54">
        <f>SUM(F31/12)*A37</f>
        <v>39</v>
      </c>
      <c r="G37" s="54">
        <v>41</v>
      </c>
      <c r="H37" s="55">
        <f>SUM(H31/12)*A37</f>
        <v>45</v>
      </c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18"/>
      <c r="B39" s="18"/>
      <c r="C39" s="18"/>
      <c r="D39" s="18"/>
      <c r="E39" s="18"/>
      <c r="F39" s="18"/>
      <c r="G39" s="18"/>
      <c r="H39" s="18"/>
    </row>
    <row r="40" spans="1:8" x14ac:dyDescent="0.2">
      <c r="A40" s="18"/>
      <c r="B40" s="18"/>
      <c r="C40" s="18"/>
      <c r="D40" s="18"/>
      <c r="E40" s="18"/>
      <c r="F40" s="18"/>
      <c r="G40" s="18"/>
      <c r="H40" s="18"/>
    </row>
    <row r="41" spans="1:8" x14ac:dyDescent="0.2">
      <c r="A41" s="18"/>
      <c r="B41" s="18"/>
      <c r="C41" s="18"/>
      <c r="D41" s="18"/>
      <c r="E41" s="18"/>
      <c r="F41" s="18"/>
      <c r="G41" s="18"/>
      <c r="H41" s="18"/>
    </row>
  </sheetData>
  <sheetProtection algorithmName="SHA-512" hashValue="mA3s4e+bWScfWaHrb0VWNoOC/sBJT3ya0hOXrWe14iKd1gYADPSEJvOiuB7jKyqe2UUaPW4UflGQ/1Gg6goazg==" saltValue="zwDsg1V5rPCD3idyOtFpQg==" spinCount="100000" sheet="1" objects="1" scenarios="1" selectLockedCells="1"/>
  <mergeCells count="12">
    <mergeCell ref="C5:E5"/>
    <mergeCell ref="A5:B5"/>
    <mergeCell ref="C6:E6"/>
    <mergeCell ref="A11:C11"/>
    <mergeCell ref="A12:C12"/>
    <mergeCell ref="A16:C16"/>
    <mergeCell ref="A17:C17"/>
    <mergeCell ref="A6:B6"/>
    <mergeCell ref="A8:D8"/>
    <mergeCell ref="A14:C14"/>
    <mergeCell ref="E22:H23"/>
    <mergeCell ref="A23:C23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0000000}">
          <x14:formula1>
            <xm:f>Feiertage!$C$164:$C$167</xm:f>
          </x14:formula1>
          <xm:sqref>E8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170"/>
  <sheetViews>
    <sheetView showGridLines="0" view="pageBreakPreview" zoomScale="115" zoomScaleNormal="100" zoomScaleSheetLayoutView="115" workbookViewId="0">
      <selection activeCell="C30" sqref="C30"/>
    </sheetView>
  </sheetViews>
  <sheetFormatPr baseColWidth="10" defaultColWidth="11.42578125" defaultRowHeight="14.25" x14ac:dyDescent="0.2"/>
  <cols>
    <col min="1" max="1" width="24.28515625" style="1" bestFit="1" customWidth="1"/>
    <col min="2" max="2" width="11.42578125" style="1"/>
    <col min="3" max="3" width="20.42578125" style="1" customWidth="1"/>
    <col min="4" max="16384" width="11.42578125" style="1"/>
  </cols>
  <sheetData>
    <row r="1" spans="1:2" x14ac:dyDescent="0.2">
      <c r="A1" s="1" t="s">
        <v>23</v>
      </c>
    </row>
    <row r="3" spans="1:2" x14ac:dyDescent="0.2">
      <c r="A3" s="1">
        <v>2020</v>
      </c>
    </row>
    <row r="4" spans="1:2" x14ac:dyDescent="0.2">
      <c r="A4" s="1" t="s">
        <v>24</v>
      </c>
      <c r="B4" s="2">
        <v>43831</v>
      </c>
    </row>
    <row r="5" spans="1:2" x14ac:dyDescent="0.2">
      <c r="A5" s="1" t="s">
        <v>25</v>
      </c>
      <c r="B5" s="2">
        <v>43931</v>
      </c>
    </row>
    <row r="6" spans="1:2" x14ac:dyDescent="0.2">
      <c r="A6" s="1" t="s">
        <v>26</v>
      </c>
      <c r="B6" s="2">
        <v>43934</v>
      </c>
    </row>
    <row r="7" spans="1:2" x14ac:dyDescent="0.2">
      <c r="A7" s="1" t="s">
        <v>27</v>
      </c>
      <c r="B7" s="2">
        <v>43952</v>
      </c>
    </row>
    <row r="8" spans="1:2" x14ac:dyDescent="0.2">
      <c r="A8" s="1" t="s">
        <v>28</v>
      </c>
      <c r="B8" s="2">
        <v>43972</v>
      </c>
    </row>
    <row r="9" spans="1:2" x14ac:dyDescent="0.2">
      <c r="A9" s="1" t="s">
        <v>29</v>
      </c>
      <c r="B9" s="2">
        <v>43983</v>
      </c>
    </row>
    <row r="10" spans="1:2" x14ac:dyDescent="0.2">
      <c r="A10" s="1" t="s">
        <v>30</v>
      </c>
      <c r="B10" s="2">
        <v>43993</v>
      </c>
    </row>
    <row r="11" spans="1:2" x14ac:dyDescent="0.2">
      <c r="A11" s="1" t="s">
        <v>31</v>
      </c>
      <c r="B11" s="2">
        <v>44107</v>
      </c>
    </row>
    <row r="12" spans="1:2" x14ac:dyDescent="0.2">
      <c r="A12" s="1" t="s">
        <v>32</v>
      </c>
      <c r="B12" s="2">
        <v>44136</v>
      </c>
    </row>
    <row r="13" spans="1:2" x14ac:dyDescent="0.2">
      <c r="A13" s="1" t="s">
        <v>33</v>
      </c>
      <c r="B13" s="2">
        <v>44190</v>
      </c>
    </row>
    <row r="14" spans="1:2" x14ac:dyDescent="0.2">
      <c r="A14" s="1" t="s">
        <v>34</v>
      </c>
      <c r="B14" s="2">
        <v>44191</v>
      </c>
    </row>
    <row r="17" spans="1:2" x14ac:dyDescent="0.2">
      <c r="A17" s="1">
        <v>2021</v>
      </c>
    </row>
    <row r="18" spans="1:2" x14ac:dyDescent="0.2">
      <c r="A18" s="1" t="s">
        <v>24</v>
      </c>
      <c r="B18" s="2">
        <v>44197</v>
      </c>
    </row>
    <row r="19" spans="1:2" x14ac:dyDescent="0.2">
      <c r="A19" s="1" t="s">
        <v>25</v>
      </c>
      <c r="B19" s="2">
        <v>44288</v>
      </c>
    </row>
    <row r="20" spans="1:2" x14ac:dyDescent="0.2">
      <c r="A20" s="1" t="s">
        <v>26</v>
      </c>
      <c r="B20" s="2">
        <v>44291</v>
      </c>
    </row>
    <row r="21" spans="1:2" x14ac:dyDescent="0.2">
      <c r="A21" s="1" t="s">
        <v>27</v>
      </c>
      <c r="B21" s="2">
        <v>44317</v>
      </c>
    </row>
    <row r="22" spans="1:2" x14ac:dyDescent="0.2">
      <c r="A22" s="1" t="s">
        <v>28</v>
      </c>
      <c r="B22" s="2">
        <v>44329</v>
      </c>
    </row>
    <row r="23" spans="1:2" x14ac:dyDescent="0.2">
      <c r="A23" s="1" t="s">
        <v>29</v>
      </c>
      <c r="B23" s="2">
        <v>44340</v>
      </c>
    </row>
    <row r="24" spans="1:2" x14ac:dyDescent="0.2">
      <c r="A24" s="1" t="s">
        <v>30</v>
      </c>
      <c r="B24" s="2">
        <v>44350</v>
      </c>
    </row>
    <row r="25" spans="1:2" x14ac:dyDescent="0.2">
      <c r="A25" s="1" t="s">
        <v>31</v>
      </c>
      <c r="B25" s="2">
        <v>44472</v>
      </c>
    </row>
    <row r="26" spans="1:2" x14ac:dyDescent="0.2">
      <c r="A26" s="1" t="s">
        <v>32</v>
      </c>
      <c r="B26" s="2">
        <v>44501</v>
      </c>
    </row>
    <row r="27" spans="1:2" x14ac:dyDescent="0.2">
      <c r="A27" s="1" t="s">
        <v>33</v>
      </c>
      <c r="B27" s="2">
        <v>44555</v>
      </c>
    </row>
    <row r="28" spans="1:2" x14ac:dyDescent="0.2">
      <c r="A28" s="1" t="s">
        <v>34</v>
      </c>
      <c r="B28" s="2">
        <v>44556</v>
      </c>
    </row>
    <row r="29" spans="1:2" x14ac:dyDescent="0.2">
      <c r="B29" s="2"/>
    </row>
    <row r="30" spans="1:2" x14ac:dyDescent="0.2">
      <c r="B30" s="2"/>
    </row>
    <row r="31" spans="1:2" x14ac:dyDescent="0.2">
      <c r="A31" s="1">
        <v>2022</v>
      </c>
      <c r="B31" s="2"/>
    </row>
    <row r="32" spans="1:2" x14ac:dyDescent="0.2">
      <c r="A32" s="1" t="s">
        <v>24</v>
      </c>
      <c r="B32" s="2">
        <v>44562</v>
      </c>
    </row>
    <row r="33" spans="1:2" x14ac:dyDescent="0.2">
      <c r="A33" s="1" t="s">
        <v>25</v>
      </c>
      <c r="B33" s="2">
        <v>44666</v>
      </c>
    </row>
    <row r="34" spans="1:2" x14ac:dyDescent="0.2">
      <c r="A34" s="1" t="s">
        <v>26</v>
      </c>
      <c r="B34" s="2">
        <v>44669</v>
      </c>
    </row>
    <row r="35" spans="1:2" x14ac:dyDescent="0.2">
      <c r="A35" s="1" t="s">
        <v>27</v>
      </c>
      <c r="B35" s="2">
        <v>44682</v>
      </c>
    </row>
    <row r="36" spans="1:2" x14ac:dyDescent="0.2">
      <c r="A36" s="1" t="s">
        <v>28</v>
      </c>
      <c r="B36" s="2">
        <v>44707</v>
      </c>
    </row>
    <row r="37" spans="1:2" x14ac:dyDescent="0.2">
      <c r="A37" s="1" t="s">
        <v>29</v>
      </c>
      <c r="B37" s="2">
        <v>44718</v>
      </c>
    </row>
    <row r="38" spans="1:2" x14ac:dyDescent="0.2">
      <c r="A38" s="1" t="s">
        <v>30</v>
      </c>
      <c r="B38" s="2">
        <v>44728</v>
      </c>
    </row>
    <row r="39" spans="1:2" x14ac:dyDescent="0.2">
      <c r="A39" s="1" t="s">
        <v>31</v>
      </c>
      <c r="B39" s="2">
        <v>44837</v>
      </c>
    </row>
    <row r="40" spans="1:2" x14ac:dyDescent="0.2">
      <c r="A40" s="1" t="s">
        <v>32</v>
      </c>
      <c r="B40" s="2">
        <v>44866</v>
      </c>
    </row>
    <row r="41" spans="1:2" x14ac:dyDescent="0.2">
      <c r="A41" s="1" t="s">
        <v>33</v>
      </c>
      <c r="B41" s="2">
        <v>44920</v>
      </c>
    </row>
    <row r="42" spans="1:2" x14ac:dyDescent="0.2">
      <c r="A42" s="1" t="s">
        <v>34</v>
      </c>
      <c r="B42" s="2">
        <v>44921</v>
      </c>
    </row>
    <row r="43" spans="1:2" x14ac:dyDescent="0.2">
      <c r="B43" s="2"/>
    </row>
    <row r="44" spans="1:2" x14ac:dyDescent="0.2">
      <c r="B44" s="2"/>
    </row>
    <row r="45" spans="1:2" x14ac:dyDescent="0.2">
      <c r="A45" s="1">
        <v>2023</v>
      </c>
      <c r="B45" s="2"/>
    </row>
    <row r="46" spans="1:2" x14ac:dyDescent="0.2">
      <c r="A46" s="1" t="s">
        <v>24</v>
      </c>
      <c r="B46" s="2">
        <v>44927</v>
      </c>
    </row>
    <row r="47" spans="1:2" x14ac:dyDescent="0.2">
      <c r="A47" s="1" t="s">
        <v>25</v>
      </c>
      <c r="B47" s="2">
        <v>45023</v>
      </c>
    </row>
    <row r="48" spans="1:2" x14ac:dyDescent="0.2">
      <c r="A48" s="1" t="s">
        <v>26</v>
      </c>
      <c r="B48" s="2">
        <v>45026</v>
      </c>
    </row>
    <row r="49" spans="1:2" x14ac:dyDescent="0.2">
      <c r="A49" s="1" t="s">
        <v>27</v>
      </c>
      <c r="B49" s="2">
        <v>45047</v>
      </c>
    </row>
    <row r="50" spans="1:2" x14ac:dyDescent="0.2">
      <c r="A50" s="1" t="s">
        <v>28</v>
      </c>
      <c r="B50" s="2">
        <v>45064</v>
      </c>
    </row>
    <row r="51" spans="1:2" x14ac:dyDescent="0.2">
      <c r="A51" s="1" t="s">
        <v>29</v>
      </c>
      <c r="B51" s="2">
        <v>45075</v>
      </c>
    </row>
    <row r="52" spans="1:2" x14ac:dyDescent="0.2">
      <c r="A52" s="1" t="s">
        <v>30</v>
      </c>
      <c r="B52" s="2">
        <v>45085</v>
      </c>
    </row>
    <row r="53" spans="1:2" x14ac:dyDescent="0.2">
      <c r="A53" s="1" t="s">
        <v>31</v>
      </c>
      <c r="B53" s="2">
        <v>45202</v>
      </c>
    </row>
    <row r="54" spans="1:2" x14ac:dyDescent="0.2">
      <c r="A54" s="1" t="s">
        <v>32</v>
      </c>
      <c r="B54" s="2">
        <v>45231</v>
      </c>
    </row>
    <row r="55" spans="1:2" x14ac:dyDescent="0.2">
      <c r="A55" s="1" t="s">
        <v>33</v>
      </c>
      <c r="B55" s="2">
        <v>45285</v>
      </c>
    </row>
    <row r="56" spans="1:2" x14ac:dyDescent="0.2">
      <c r="A56" s="1" t="s">
        <v>34</v>
      </c>
      <c r="B56" s="2">
        <v>45286</v>
      </c>
    </row>
    <row r="57" spans="1:2" x14ac:dyDescent="0.2">
      <c r="B57" s="2"/>
    </row>
    <row r="58" spans="1:2" x14ac:dyDescent="0.2">
      <c r="B58" s="2"/>
    </row>
    <row r="59" spans="1:2" x14ac:dyDescent="0.2">
      <c r="A59" s="1">
        <v>2024</v>
      </c>
      <c r="B59" s="2"/>
    </row>
    <row r="60" spans="1:2" x14ac:dyDescent="0.2">
      <c r="A60" s="1" t="s">
        <v>24</v>
      </c>
      <c r="B60" s="2">
        <v>45292</v>
      </c>
    </row>
    <row r="61" spans="1:2" x14ac:dyDescent="0.2">
      <c r="A61" s="1" t="s">
        <v>25</v>
      </c>
      <c r="B61" s="2">
        <v>45380</v>
      </c>
    </row>
    <row r="62" spans="1:2" x14ac:dyDescent="0.2">
      <c r="A62" s="1" t="s">
        <v>26</v>
      </c>
      <c r="B62" s="2">
        <v>45383</v>
      </c>
    </row>
    <row r="63" spans="1:2" x14ac:dyDescent="0.2">
      <c r="A63" s="1" t="s">
        <v>27</v>
      </c>
      <c r="B63" s="2">
        <v>45413</v>
      </c>
    </row>
    <row r="64" spans="1:2" x14ac:dyDescent="0.2">
      <c r="A64" s="1" t="s">
        <v>28</v>
      </c>
      <c r="B64" s="2">
        <v>45421</v>
      </c>
    </row>
    <row r="65" spans="1:2" x14ac:dyDescent="0.2">
      <c r="A65" s="1" t="s">
        <v>29</v>
      </c>
      <c r="B65" s="2">
        <v>45432</v>
      </c>
    </row>
    <row r="66" spans="1:2" x14ac:dyDescent="0.2">
      <c r="A66" s="1" t="s">
        <v>30</v>
      </c>
      <c r="B66" s="2">
        <v>45442</v>
      </c>
    </row>
    <row r="67" spans="1:2" x14ac:dyDescent="0.2">
      <c r="A67" s="1" t="s">
        <v>31</v>
      </c>
      <c r="B67" s="2">
        <v>45568</v>
      </c>
    </row>
    <row r="68" spans="1:2" x14ac:dyDescent="0.2">
      <c r="A68" s="1" t="s">
        <v>32</v>
      </c>
      <c r="B68" s="2">
        <v>45597</v>
      </c>
    </row>
    <row r="69" spans="1:2" x14ac:dyDescent="0.2">
      <c r="A69" s="1" t="s">
        <v>33</v>
      </c>
      <c r="B69" s="2">
        <v>45651</v>
      </c>
    </row>
    <row r="70" spans="1:2" x14ac:dyDescent="0.2">
      <c r="A70" s="1" t="s">
        <v>34</v>
      </c>
      <c r="B70" s="2">
        <v>45652</v>
      </c>
    </row>
    <row r="71" spans="1:2" x14ac:dyDescent="0.2">
      <c r="B71" s="2"/>
    </row>
    <row r="72" spans="1:2" x14ac:dyDescent="0.2">
      <c r="B72" s="2"/>
    </row>
    <row r="73" spans="1:2" x14ac:dyDescent="0.2">
      <c r="A73" s="1">
        <v>2025</v>
      </c>
      <c r="B73" s="2"/>
    </row>
    <row r="74" spans="1:2" x14ac:dyDescent="0.2">
      <c r="A74" s="1" t="s">
        <v>24</v>
      </c>
      <c r="B74" s="2">
        <v>45658</v>
      </c>
    </row>
    <row r="75" spans="1:2" x14ac:dyDescent="0.2">
      <c r="A75" s="1" t="s">
        <v>25</v>
      </c>
      <c r="B75" s="2">
        <v>45765</v>
      </c>
    </row>
    <row r="76" spans="1:2" x14ac:dyDescent="0.2">
      <c r="A76" s="1" t="s">
        <v>26</v>
      </c>
      <c r="B76" s="2">
        <v>45768</v>
      </c>
    </row>
    <row r="77" spans="1:2" x14ac:dyDescent="0.2">
      <c r="A77" s="1" t="s">
        <v>27</v>
      </c>
      <c r="B77" s="2">
        <v>45778</v>
      </c>
    </row>
    <row r="78" spans="1:2" x14ac:dyDescent="0.2">
      <c r="A78" s="1" t="s">
        <v>28</v>
      </c>
      <c r="B78" s="2">
        <v>45806</v>
      </c>
    </row>
    <row r="79" spans="1:2" x14ac:dyDescent="0.2">
      <c r="A79" s="1" t="s">
        <v>29</v>
      </c>
      <c r="B79" s="2">
        <v>45817</v>
      </c>
    </row>
    <row r="80" spans="1:2" x14ac:dyDescent="0.2">
      <c r="A80" s="1" t="s">
        <v>30</v>
      </c>
      <c r="B80" s="2">
        <v>45827</v>
      </c>
    </row>
    <row r="81" spans="1:2" x14ac:dyDescent="0.2">
      <c r="A81" s="1" t="s">
        <v>31</v>
      </c>
      <c r="B81" s="2">
        <v>45933</v>
      </c>
    </row>
    <row r="82" spans="1:2" x14ac:dyDescent="0.2">
      <c r="A82" s="1" t="s">
        <v>32</v>
      </c>
      <c r="B82" s="2">
        <v>45962</v>
      </c>
    </row>
    <row r="83" spans="1:2" x14ac:dyDescent="0.2">
      <c r="A83" s="1" t="s">
        <v>33</v>
      </c>
      <c r="B83" s="2">
        <v>46016</v>
      </c>
    </row>
    <row r="84" spans="1:2" x14ac:dyDescent="0.2">
      <c r="A84" s="1" t="s">
        <v>34</v>
      </c>
      <c r="B84" s="2">
        <v>46017</v>
      </c>
    </row>
    <row r="85" spans="1:2" x14ac:dyDescent="0.2">
      <c r="B85" s="2"/>
    </row>
    <row r="86" spans="1:2" x14ac:dyDescent="0.2">
      <c r="B86" s="2"/>
    </row>
    <row r="87" spans="1:2" x14ac:dyDescent="0.2">
      <c r="A87" s="1">
        <v>2026</v>
      </c>
      <c r="B87" s="2"/>
    </row>
    <row r="88" spans="1:2" x14ac:dyDescent="0.2">
      <c r="A88" s="1" t="s">
        <v>24</v>
      </c>
      <c r="B88" s="2">
        <v>46023</v>
      </c>
    </row>
    <row r="89" spans="1:2" x14ac:dyDescent="0.2">
      <c r="A89" s="1" t="s">
        <v>25</v>
      </c>
      <c r="B89" s="2">
        <v>46115</v>
      </c>
    </row>
    <row r="90" spans="1:2" x14ac:dyDescent="0.2">
      <c r="A90" s="1" t="s">
        <v>26</v>
      </c>
      <c r="B90" s="2">
        <v>46118</v>
      </c>
    </row>
    <row r="91" spans="1:2" x14ac:dyDescent="0.2">
      <c r="A91" s="1" t="s">
        <v>27</v>
      </c>
      <c r="B91" s="2">
        <v>46143</v>
      </c>
    </row>
    <row r="92" spans="1:2" x14ac:dyDescent="0.2">
      <c r="A92" s="1" t="s">
        <v>28</v>
      </c>
      <c r="B92" s="2">
        <v>46156</v>
      </c>
    </row>
    <row r="93" spans="1:2" x14ac:dyDescent="0.2">
      <c r="A93" s="1" t="s">
        <v>29</v>
      </c>
      <c r="B93" s="2">
        <v>46167</v>
      </c>
    </row>
    <row r="94" spans="1:2" x14ac:dyDescent="0.2">
      <c r="A94" s="1" t="s">
        <v>30</v>
      </c>
      <c r="B94" s="2">
        <v>46177</v>
      </c>
    </row>
    <row r="95" spans="1:2" x14ac:dyDescent="0.2">
      <c r="A95" s="1" t="s">
        <v>31</v>
      </c>
      <c r="B95" s="2">
        <v>46298</v>
      </c>
    </row>
    <row r="96" spans="1:2" x14ac:dyDescent="0.2">
      <c r="A96" s="1" t="s">
        <v>32</v>
      </c>
      <c r="B96" s="2">
        <v>46327</v>
      </c>
    </row>
    <row r="97" spans="1:2" x14ac:dyDescent="0.2">
      <c r="A97" s="1" t="s">
        <v>33</v>
      </c>
      <c r="B97" s="2">
        <v>46381</v>
      </c>
    </row>
    <row r="98" spans="1:2" x14ac:dyDescent="0.2">
      <c r="A98" s="1" t="s">
        <v>34</v>
      </c>
      <c r="B98" s="2">
        <v>46382</v>
      </c>
    </row>
    <row r="99" spans="1:2" x14ac:dyDescent="0.2">
      <c r="B99" s="2"/>
    </row>
    <row r="100" spans="1:2" x14ac:dyDescent="0.2">
      <c r="B100" s="2"/>
    </row>
    <row r="101" spans="1:2" x14ac:dyDescent="0.2">
      <c r="A101" s="1">
        <v>2027</v>
      </c>
      <c r="B101" s="2"/>
    </row>
    <row r="102" spans="1:2" x14ac:dyDescent="0.2">
      <c r="A102" s="1" t="s">
        <v>24</v>
      </c>
      <c r="B102" s="2">
        <v>46388</v>
      </c>
    </row>
    <row r="103" spans="1:2" x14ac:dyDescent="0.2">
      <c r="A103" s="1" t="s">
        <v>25</v>
      </c>
      <c r="B103" s="2">
        <v>46472</v>
      </c>
    </row>
    <row r="104" spans="1:2" x14ac:dyDescent="0.2">
      <c r="A104" s="1" t="s">
        <v>26</v>
      </c>
      <c r="B104" s="2">
        <v>46475</v>
      </c>
    </row>
    <row r="105" spans="1:2" x14ac:dyDescent="0.2">
      <c r="A105" s="1" t="s">
        <v>27</v>
      </c>
      <c r="B105" s="2">
        <v>46508</v>
      </c>
    </row>
    <row r="106" spans="1:2" x14ac:dyDescent="0.2">
      <c r="A106" s="1" t="s">
        <v>28</v>
      </c>
      <c r="B106" s="2">
        <v>46513</v>
      </c>
    </row>
    <row r="107" spans="1:2" x14ac:dyDescent="0.2">
      <c r="A107" s="1" t="s">
        <v>29</v>
      </c>
      <c r="B107" s="2">
        <v>46524</v>
      </c>
    </row>
    <row r="108" spans="1:2" x14ac:dyDescent="0.2">
      <c r="A108" s="1" t="s">
        <v>30</v>
      </c>
      <c r="B108" s="2">
        <v>46534</v>
      </c>
    </row>
    <row r="109" spans="1:2" x14ac:dyDescent="0.2">
      <c r="A109" s="1" t="s">
        <v>31</v>
      </c>
      <c r="B109" s="2">
        <v>46663</v>
      </c>
    </row>
    <row r="110" spans="1:2" x14ac:dyDescent="0.2">
      <c r="A110" s="1" t="s">
        <v>32</v>
      </c>
      <c r="B110" s="2">
        <v>46692</v>
      </c>
    </row>
    <row r="111" spans="1:2" x14ac:dyDescent="0.2">
      <c r="A111" s="1" t="s">
        <v>33</v>
      </c>
      <c r="B111" s="2">
        <v>46746</v>
      </c>
    </row>
    <row r="112" spans="1:2" x14ac:dyDescent="0.2">
      <c r="A112" s="1" t="s">
        <v>34</v>
      </c>
      <c r="B112" s="2">
        <v>46747</v>
      </c>
    </row>
    <row r="113" spans="1:2" x14ac:dyDescent="0.2">
      <c r="B113" s="2"/>
    </row>
    <row r="114" spans="1:2" x14ac:dyDescent="0.2">
      <c r="B114" s="2"/>
    </row>
    <row r="115" spans="1:2" x14ac:dyDescent="0.2">
      <c r="A115" s="1">
        <v>2028</v>
      </c>
      <c r="B115" s="2"/>
    </row>
    <row r="116" spans="1:2" x14ac:dyDescent="0.2">
      <c r="A116" s="1" t="s">
        <v>24</v>
      </c>
      <c r="B116" s="2">
        <v>46753</v>
      </c>
    </row>
    <row r="117" spans="1:2" x14ac:dyDescent="0.2">
      <c r="A117" s="1" t="s">
        <v>25</v>
      </c>
      <c r="B117" s="2">
        <v>46857</v>
      </c>
    </row>
    <row r="118" spans="1:2" x14ac:dyDescent="0.2">
      <c r="A118" s="1" t="s">
        <v>26</v>
      </c>
      <c r="B118" s="2">
        <v>46860</v>
      </c>
    </row>
    <row r="119" spans="1:2" x14ac:dyDescent="0.2">
      <c r="A119" s="1" t="s">
        <v>27</v>
      </c>
      <c r="B119" s="2">
        <v>46874</v>
      </c>
    </row>
    <row r="120" spans="1:2" x14ac:dyDescent="0.2">
      <c r="A120" s="1" t="s">
        <v>28</v>
      </c>
      <c r="B120" s="2">
        <v>46898</v>
      </c>
    </row>
    <row r="121" spans="1:2" x14ac:dyDescent="0.2">
      <c r="A121" s="1" t="s">
        <v>29</v>
      </c>
      <c r="B121" s="2">
        <v>46909</v>
      </c>
    </row>
    <row r="122" spans="1:2" x14ac:dyDescent="0.2">
      <c r="A122" s="1" t="s">
        <v>30</v>
      </c>
      <c r="B122" s="2">
        <v>46919</v>
      </c>
    </row>
    <row r="123" spans="1:2" x14ac:dyDescent="0.2">
      <c r="A123" s="1" t="s">
        <v>31</v>
      </c>
      <c r="B123" s="2">
        <v>47029</v>
      </c>
    </row>
    <row r="124" spans="1:2" x14ac:dyDescent="0.2">
      <c r="A124" s="1" t="s">
        <v>32</v>
      </c>
      <c r="B124" s="2">
        <v>47058</v>
      </c>
    </row>
    <row r="125" spans="1:2" x14ac:dyDescent="0.2">
      <c r="A125" s="1" t="s">
        <v>33</v>
      </c>
      <c r="B125" s="2">
        <v>47112</v>
      </c>
    </row>
    <row r="126" spans="1:2" x14ac:dyDescent="0.2">
      <c r="A126" s="1" t="s">
        <v>34</v>
      </c>
      <c r="B126" s="2">
        <v>47113</v>
      </c>
    </row>
    <row r="127" spans="1:2" x14ac:dyDescent="0.2">
      <c r="B127" s="2"/>
    </row>
    <row r="128" spans="1:2" x14ac:dyDescent="0.2">
      <c r="B128" s="2"/>
    </row>
    <row r="129" spans="1:2" x14ac:dyDescent="0.2">
      <c r="A129" s="1">
        <v>2029</v>
      </c>
      <c r="B129" s="2"/>
    </row>
    <row r="130" spans="1:2" x14ac:dyDescent="0.2">
      <c r="A130" s="1" t="s">
        <v>24</v>
      </c>
      <c r="B130" s="2">
        <v>47119</v>
      </c>
    </row>
    <row r="131" spans="1:2" x14ac:dyDescent="0.2">
      <c r="A131" s="1" t="s">
        <v>25</v>
      </c>
      <c r="B131" s="2">
        <v>47207</v>
      </c>
    </row>
    <row r="132" spans="1:2" x14ac:dyDescent="0.2">
      <c r="A132" s="1" t="s">
        <v>26</v>
      </c>
      <c r="B132" s="2">
        <v>47210</v>
      </c>
    </row>
    <row r="133" spans="1:2" x14ac:dyDescent="0.2">
      <c r="A133" s="1" t="s">
        <v>27</v>
      </c>
      <c r="B133" s="2">
        <v>47239</v>
      </c>
    </row>
    <row r="134" spans="1:2" x14ac:dyDescent="0.2">
      <c r="A134" s="1" t="s">
        <v>28</v>
      </c>
      <c r="B134" s="2">
        <v>47248</v>
      </c>
    </row>
    <row r="135" spans="1:2" x14ac:dyDescent="0.2">
      <c r="A135" s="1" t="s">
        <v>29</v>
      </c>
      <c r="B135" s="2">
        <v>47259</v>
      </c>
    </row>
    <row r="136" spans="1:2" x14ac:dyDescent="0.2">
      <c r="A136" s="1" t="s">
        <v>30</v>
      </c>
      <c r="B136" s="2">
        <v>47269</v>
      </c>
    </row>
    <row r="137" spans="1:2" x14ac:dyDescent="0.2">
      <c r="A137" s="1" t="s">
        <v>31</v>
      </c>
      <c r="B137" s="2">
        <v>47394</v>
      </c>
    </row>
    <row r="138" spans="1:2" x14ac:dyDescent="0.2">
      <c r="A138" s="1" t="s">
        <v>32</v>
      </c>
      <c r="B138" s="2">
        <v>47423</v>
      </c>
    </row>
    <row r="139" spans="1:2" x14ac:dyDescent="0.2">
      <c r="A139" s="1" t="s">
        <v>33</v>
      </c>
      <c r="B139" s="2">
        <v>47477</v>
      </c>
    </row>
    <row r="140" spans="1:2" x14ac:dyDescent="0.2">
      <c r="A140" s="1" t="s">
        <v>34</v>
      </c>
      <c r="B140" s="2">
        <v>47478</v>
      </c>
    </row>
    <row r="141" spans="1:2" x14ac:dyDescent="0.2">
      <c r="B141" s="2"/>
    </row>
    <row r="142" spans="1:2" x14ac:dyDescent="0.2">
      <c r="B142" s="2"/>
    </row>
    <row r="143" spans="1:2" x14ac:dyDescent="0.2">
      <c r="A143" s="1">
        <v>2030</v>
      </c>
      <c r="B143" s="2"/>
    </row>
    <row r="144" spans="1:2" x14ac:dyDescent="0.2">
      <c r="A144" s="1" t="s">
        <v>24</v>
      </c>
      <c r="B144" s="2">
        <v>47484</v>
      </c>
    </row>
    <row r="145" spans="1:2" x14ac:dyDescent="0.2">
      <c r="A145" s="1" t="s">
        <v>25</v>
      </c>
      <c r="B145" s="2">
        <v>47592</v>
      </c>
    </row>
    <row r="146" spans="1:2" x14ac:dyDescent="0.2">
      <c r="A146" s="1" t="s">
        <v>26</v>
      </c>
      <c r="B146" s="2">
        <v>47595</v>
      </c>
    </row>
    <row r="147" spans="1:2" x14ac:dyDescent="0.2">
      <c r="A147" s="1" t="s">
        <v>27</v>
      </c>
      <c r="B147" s="2">
        <v>47604</v>
      </c>
    </row>
    <row r="148" spans="1:2" x14ac:dyDescent="0.2">
      <c r="A148" s="1" t="s">
        <v>28</v>
      </c>
      <c r="B148" s="2">
        <v>47633</v>
      </c>
    </row>
    <row r="149" spans="1:2" x14ac:dyDescent="0.2">
      <c r="A149" s="1" t="s">
        <v>29</v>
      </c>
      <c r="B149" s="2">
        <v>47644</v>
      </c>
    </row>
    <row r="150" spans="1:2" x14ac:dyDescent="0.2">
      <c r="A150" s="1" t="s">
        <v>30</v>
      </c>
      <c r="B150" s="2">
        <v>47654</v>
      </c>
    </row>
    <row r="151" spans="1:2" x14ac:dyDescent="0.2">
      <c r="A151" s="1" t="s">
        <v>31</v>
      </c>
      <c r="B151" s="2">
        <v>47759</v>
      </c>
    </row>
    <row r="152" spans="1:2" x14ac:dyDescent="0.2">
      <c r="A152" s="1" t="s">
        <v>32</v>
      </c>
      <c r="B152" s="2">
        <v>47788</v>
      </c>
    </row>
    <row r="153" spans="1:2" x14ac:dyDescent="0.2">
      <c r="A153" s="1" t="s">
        <v>33</v>
      </c>
      <c r="B153" s="2">
        <v>47842</v>
      </c>
    </row>
    <row r="154" spans="1:2" x14ac:dyDescent="0.2">
      <c r="A154" s="1" t="s">
        <v>34</v>
      </c>
      <c r="B154" s="2">
        <v>47843</v>
      </c>
    </row>
    <row r="155" spans="1:2" x14ac:dyDescent="0.2">
      <c r="B155" s="2"/>
    </row>
    <row r="156" spans="1:2" x14ac:dyDescent="0.2">
      <c r="B156" s="2"/>
    </row>
    <row r="157" spans="1:2" x14ac:dyDescent="0.2">
      <c r="B157" s="2"/>
    </row>
    <row r="161" spans="1:4" x14ac:dyDescent="0.2">
      <c r="A161" s="20"/>
      <c r="B161" s="20"/>
      <c r="C161" s="20"/>
      <c r="D161" s="20"/>
    </row>
    <row r="162" spans="1:4" x14ac:dyDescent="0.2">
      <c r="A162" s="20"/>
      <c r="B162" s="20"/>
      <c r="C162" s="20"/>
      <c r="D162" s="20"/>
    </row>
    <row r="163" spans="1:4" x14ac:dyDescent="0.2">
      <c r="A163" s="20" t="s">
        <v>21</v>
      </c>
      <c r="B163" s="20"/>
      <c r="C163" s="20" t="s">
        <v>37</v>
      </c>
      <c r="D163" s="20"/>
    </row>
    <row r="164" spans="1:4" x14ac:dyDescent="0.2">
      <c r="A164" s="20"/>
      <c r="B164" s="20"/>
      <c r="C164" s="20"/>
      <c r="D164" s="20"/>
    </row>
    <row r="165" spans="1:4" x14ac:dyDescent="0.2">
      <c r="A165" s="20" t="s">
        <v>45</v>
      </c>
      <c r="B165" s="20"/>
      <c r="C165" s="20">
        <v>39</v>
      </c>
      <c r="D165" s="20"/>
    </row>
    <row r="166" spans="1:4" x14ac:dyDescent="0.2">
      <c r="A166" s="20" t="s">
        <v>18</v>
      </c>
      <c r="B166" s="20"/>
      <c r="C166" s="20">
        <v>30</v>
      </c>
      <c r="D166" s="20"/>
    </row>
    <row r="167" spans="1:4" x14ac:dyDescent="0.2">
      <c r="A167" s="57" t="s">
        <v>2</v>
      </c>
      <c r="B167" s="20"/>
      <c r="C167" s="20">
        <v>20.5</v>
      </c>
      <c r="D167" s="20"/>
    </row>
    <row r="168" spans="1:4" x14ac:dyDescent="0.2">
      <c r="A168" s="57" t="s">
        <v>61</v>
      </c>
      <c r="B168" s="20"/>
      <c r="C168" s="20"/>
      <c r="D168" s="20"/>
    </row>
    <row r="169" spans="1:4" x14ac:dyDescent="0.2">
      <c r="A169" s="57" t="s">
        <v>3</v>
      </c>
      <c r="B169" s="20"/>
      <c r="C169" s="20"/>
      <c r="D169" s="20"/>
    </row>
    <row r="170" spans="1:4" x14ac:dyDescent="0.2">
      <c r="A170" s="20" t="s">
        <v>36</v>
      </c>
      <c r="B170" s="20"/>
      <c r="C170" s="20"/>
      <c r="D170" s="20"/>
    </row>
  </sheetData>
  <sheetProtection password="DF29" sheet="1" objects="1" scenarios="1" selectLockedCells="1"/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showGridLines="0" view="pageBreakPreview" zoomScale="90" zoomScaleNormal="100" zoomScaleSheetLayoutView="90" workbookViewId="0">
      <selection activeCell="C22" sqref="C22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46</v>
      </c>
      <c r="B1" s="22"/>
      <c r="C1" s="23">
        <f>Deckblatt!C2</f>
        <v>2024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Donnerstag</v>
      </c>
      <c r="B6" s="13">
        <f>DATE(C1,8,1)</f>
        <v>45505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Freitag</v>
      </c>
      <c r="B7" s="13">
        <f>B6+1</f>
        <v>45506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Samstag</v>
      </c>
      <c r="B8" s="13">
        <f t="shared" ref="B8:B36" si="0">B7+1</f>
        <v>45507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Sonntag</v>
      </c>
      <c r="B9" s="13">
        <f t="shared" si="0"/>
        <v>45508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Montag</v>
      </c>
      <c r="B10" s="13">
        <f t="shared" si="0"/>
        <v>45509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Dienstag</v>
      </c>
      <c r="B11" s="13">
        <f t="shared" si="0"/>
        <v>45510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Mittwoch</v>
      </c>
      <c r="B12" s="13">
        <f t="shared" si="0"/>
        <v>45511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Donnerstag</v>
      </c>
      <c r="B13" s="13">
        <f t="shared" si="0"/>
        <v>45512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Freitag</v>
      </c>
      <c r="B14" s="13">
        <f t="shared" si="0"/>
        <v>45513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Samstag</v>
      </c>
      <c r="B15" s="13">
        <f t="shared" si="0"/>
        <v>45514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Sonntag</v>
      </c>
      <c r="B16" s="13">
        <f t="shared" si="0"/>
        <v>45515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Montag</v>
      </c>
      <c r="B17" s="13">
        <f t="shared" si="0"/>
        <v>45516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Dienstag</v>
      </c>
      <c r="B18" s="13">
        <f t="shared" si="0"/>
        <v>45517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Mittwoch</v>
      </c>
      <c r="B19" s="13">
        <f t="shared" si="0"/>
        <v>45518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Donnerstag</v>
      </c>
      <c r="B20" s="13">
        <f t="shared" si="0"/>
        <v>45519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Freitag</v>
      </c>
      <c r="B21" s="13">
        <f t="shared" si="0"/>
        <v>45520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Samstag</v>
      </c>
      <c r="B22" s="13">
        <f t="shared" si="0"/>
        <v>45521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Sonntag</v>
      </c>
      <c r="B23" s="13">
        <f t="shared" si="0"/>
        <v>45522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Montag</v>
      </c>
      <c r="B24" s="13">
        <f t="shared" si="0"/>
        <v>45523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Dienstag</v>
      </c>
      <c r="B25" s="13">
        <f t="shared" si="0"/>
        <v>45524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Mittwoch</v>
      </c>
      <c r="B26" s="13">
        <f t="shared" si="0"/>
        <v>45525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Donnerstag</v>
      </c>
      <c r="B27" s="13">
        <f t="shared" si="0"/>
        <v>45526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Freitag</v>
      </c>
      <c r="B28" s="13">
        <f>B27+1</f>
        <v>45527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Samstag</v>
      </c>
      <c r="B29" s="13">
        <f t="shared" si="0"/>
        <v>45528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Sonntag</v>
      </c>
      <c r="B30" s="13">
        <f t="shared" si="0"/>
        <v>45529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Montag</v>
      </c>
      <c r="B31" s="13">
        <f t="shared" si="0"/>
        <v>45530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Dienstag</v>
      </c>
      <c r="B32" s="13">
        <f>B31+1</f>
        <v>45531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Mittwoch</v>
      </c>
      <c r="B33" s="13">
        <f t="shared" si="0"/>
        <v>45532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Donnerstag</v>
      </c>
      <c r="B34" s="13">
        <f t="shared" si="0"/>
        <v>45533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Freitag</v>
      </c>
      <c r="B35" s="13">
        <f t="shared" si="0"/>
        <v>45534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Samstag</v>
      </c>
      <c r="B36" s="13">
        <f t="shared" si="0"/>
        <v>45535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IF(Tabelle4[[#This Row],[Status]]="Bildungstag",(Tabelle4[[#This Row],[Gehen]]-Tabelle4[[#This Row],[Kommen]]-Tabelle4[[#This Row],[Pause]])*24,IF(Tabelle4[[#This Row],[Status]]="Gleittag",(Tabelle4[[#This Row],[Gehen]]-Tabelle4[[#This Row],[Kommen]]-Tabelle4[[#This Row],[Pause]])*24,IF(Tabelle4[[#This Row],[Status]]="",(Tabelle4[[#This Row],[Gehen]]-Tabelle4[[#This Row],[Kommen]]-Tabelle4[[#This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119" priority="1">
      <formula>$C6="Gleittag"</formula>
    </cfRule>
    <cfRule type="expression" dxfId="118" priority="3">
      <formula>$C6="Seminar (BT)"</formula>
    </cfRule>
    <cfRule type="expression" dxfId="117" priority="19">
      <formula>$C6="Sonstiges"</formula>
    </cfRule>
    <cfRule type="expression" dxfId="116" priority="20">
      <formula>$C6="Krank"</formula>
    </cfRule>
    <cfRule type="expression" dxfId="115" priority="21">
      <formula>$C6="Bildungstag"</formula>
    </cfRule>
    <cfRule type="expression" dxfId="114" priority="25">
      <formula>$C6="Urlaub"</formula>
    </cfRule>
  </conditionalFormatting>
  <conditionalFormatting sqref="H7:H36">
    <cfRule type="expression" dxfId="113" priority="2">
      <formula>$C7="Gleittag"</formula>
    </cfRule>
  </conditionalFormatting>
  <conditionalFormatting sqref="I17:N17">
    <cfRule type="expression" dxfId="112" priority="17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47</v>
      </c>
      <c r="B1" s="22"/>
      <c r="C1" s="23">
        <f>Deckblatt!C2</f>
        <v>2024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Sonntag</v>
      </c>
      <c r="B6" s="13">
        <f>DATE(C1,9,1)</f>
        <v>45536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Montag</v>
      </c>
      <c r="B7" s="13">
        <f>B6+1</f>
        <v>45537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Dienstag</v>
      </c>
      <c r="B8" s="13">
        <f t="shared" ref="B8:B35" si="0">B7+1</f>
        <v>45538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Mittwoch</v>
      </c>
      <c r="B9" s="13">
        <f t="shared" si="0"/>
        <v>45539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Donnerstag</v>
      </c>
      <c r="B10" s="13">
        <f t="shared" si="0"/>
        <v>45540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Freitag</v>
      </c>
      <c r="B11" s="13">
        <f t="shared" si="0"/>
        <v>45541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Samstag</v>
      </c>
      <c r="B12" s="13">
        <f t="shared" si="0"/>
        <v>45542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Sonntag</v>
      </c>
      <c r="B13" s="13">
        <f t="shared" si="0"/>
        <v>45543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Montag</v>
      </c>
      <c r="B14" s="13">
        <f t="shared" si="0"/>
        <v>45544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Dienstag</v>
      </c>
      <c r="B15" s="13">
        <f t="shared" si="0"/>
        <v>45545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Mittwoch</v>
      </c>
      <c r="B16" s="13">
        <f t="shared" si="0"/>
        <v>45546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Donnerstag</v>
      </c>
      <c r="B17" s="13">
        <f t="shared" si="0"/>
        <v>45547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Freitag</v>
      </c>
      <c r="B18" s="13">
        <f t="shared" si="0"/>
        <v>45548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Samstag</v>
      </c>
      <c r="B19" s="13">
        <f t="shared" si="0"/>
        <v>45549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Sonntag</v>
      </c>
      <c r="B20" s="13">
        <f t="shared" si="0"/>
        <v>45550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Montag</v>
      </c>
      <c r="B21" s="13">
        <f t="shared" si="0"/>
        <v>45551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Dienstag</v>
      </c>
      <c r="B22" s="13">
        <f t="shared" si="0"/>
        <v>45552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Mittwoch</v>
      </c>
      <c r="B23" s="13">
        <f t="shared" si="0"/>
        <v>45553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Donnerstag</v>
      </c>
      <c r="B24" s="13">
        <f t="shared" si="0"/>
        <v>45554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Freitag</v>
      </c>
      <c r="B25" s="13">
        <f t="shared" si="0"/>
        <v>45555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Samstag</v>
      </c>
      <c r="B26" s="13">
        <f t="shared" si="0"/>
        <v>45556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Sonntag</v>
      </c>
      <c r="B27" s="13">
        <f t="shared" si="0"/>
        <v>45557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Montag</v>
      </c>
      <c r="B28" s="13">
        <f>B27+1</f>
        <v>45558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Dienstag</v>
      </c>
      <c r="B29" s="13">
        <f t="shared" si="0"/>
        <v>45559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Mittwoch</v>
      </c>
      <c r="B30" s="13">
        <f t="shared" si="0"/>
        <v>45560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Donnerstag</v>
      </c>
      <c r="B31" s="13">
        <f t="shared" si="0"/>
        <v>45561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Freitag</v>
      </c>
      <c r="B32" s="13">
        <f>B31+1</f>
        <v>45562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Samstag</v>
      </c>
      <c r="B33" s="13">
        <f t="shared" si="0"/>
        <v>45563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Sonntag</v>
      </c>
      <c r="B34" s="13">
        <f t="shared" si="0"/>
        <v>45564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Montag</v>
      </c>
      <c r="B35" s="13">
        <f t="shared" si="0"/>
        <v>45565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IF(Tabelle44[[#This Row],[Status]]="Bildungstag",(Tabelle44[[#This Row],[Gehen]]-Tabelle44[[#This Row],[Kommen]]-Tabelle44[[#This Row],[Pause]])*24,IF(Tabelle44[[#This Row],[Status]]="Gleittag",(Tabelle44[[#This Row],[Gehen]]-Tabelle44[[#This Row],[Kommen]]-Tabelle44[[#This Row],[Pause]])*24,IF(Tabelle44[[#This Row],[Status]]="",(Tabelle44[[#This Row],[Gehen]]-Tabelle44[[#This Row],[Kommen]]-Tabelle44[[#This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25">
        <f>SUM(H36-G36)</f>
        <v>0</v>
      </c>
      <c r="H38" s="126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111" priority="1">
      <formula>$C6="Gleittag"</formula>
    </cfRule>
    <cfRule type="expression" dxfId="110" priority="2">
      <formula>$C6="Seminar (BT)"</formula>
    </cfRule>
    <cfRule type="expression" dxfId="109" priority="3">
      <formula>$C6="Sonstiges"</formula>
    </cfRule>
    <cfRule type="expression" dxfId="108" priority="4">
      <formula>$C6="Krank"</formula>
    </cfRule>
    <cfRule type="expression" dxfId="107" priority="5">
      <formula>$C6="Bildungstag"</formula>
    </cfRule>
    <cfRule type="expression" dxfId="106" priority="6">
      <formula>$C6="Urlaub"</formula>
    </cfRule>
  </conditionalFormatting>
  <conditionalFormatting sqref="I17:N17">
    <cfRule type="expression" dxfId="105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48</v>
      </c>
      <c r="B1" s="22"/>
      <c r="C1" s="23">
        <f>Deckblatt!C2</f>
        <v>2024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Dienstag</v>
      </c>
      <c r="B6" s="13">
        <f>DATE(C1,10,1)</f>
        <v>45566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Mittwoch</v>
      </c>
      <c r="B7" s="13">
        <f>B6+1</f>
        <v>45567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Feiertag</v>
      </c>
      <c r="B8" s="13">
        <f t="shared" ref="B8:B36" si="0">B7+1</f>
        <v>45568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Freitag</v>
      </c>
      <c r="B9" s="13">
        <f t="shared" si="0"/>
        <v>45569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Samstag</v>
      </c>
      <c r="B10" s="13">
        <f t="shared" si="0"/>
        <v>45570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Sonntag</v>
      </c>
      <c r="B11" s="13">
        <f t="shared" si="0"/>
        <v>45571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Montag</v>
      </c>
      <c r="B12" s="13">
        <f t="shared" si="0"/>
        <v>45572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Dienstag</v>
      </c>
      <c r="B13" s="13">
        <f t="shared" si="0"/>
        <v>45573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Mittwoch</v>
      </c>
      <c r="B14" s="13">
        <f t="shared" si="0"/>
        <v>45574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Donnerstag</v>
      </c>
      <c r="B15" s="13">
        <f t="shared" si="0"/>
        <v>45575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Freitag</v>
      </c>
      <c r="B16" s="13">
        <f t="shared" si="0"/>
        <v>45576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Samstag</v>
      </c>
      <c r="B17" s="13">
        <f t="shared" si="0"/>
        <v>45577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Sonntag</v>
      </c>
      <c r="B18" s="13">
        <f t="shared" si="0"/>
        <v>45578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Montag</v>
      </c>
      <c r="B19" s="13">
        <f t="shared" si="0"/>
        <v>45579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Dienstag</v>
      </c>
      <c r="B20" s="13">
        <f t="shared" si="0"/>
        <v>45580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Mittwoch</v>
      </c>
      <c r="B21" s="13">
        <f t="shared" si="0"/>
        <v>45581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Donnerstag</v>
      </c>
      <c r="B22" s="13">
        <f t="shared" si="0"/>
        <v>45582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Freitag</v>
      </c>
      <c r="B23" s="13">
        <f t="shared" si="0"/>
        <v>45583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Samstag</v>
      </c>
      <c r="B24" s="13">
        <f t="shared" si="0"/>
        <v>45584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Sonntag</v>
      </c>
      <c r="B25" s="13">
        <f t="shared" si="0"/>
        <v>45585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Montag</v>
      </c>
      <c r="B26" s="13">
        <f t="shared" si="0"/>
        <v>45586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Dienstag</v>
      </c>
      <c r="B27" s="13">
        <f t="shared" si="0"/>
        <v>45587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Mittwoch</v>
      </c>
      <c r="B28" s="13">
        <f>B27+1</f>
        <v>45588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Donnerstag</v>
      </c>
      <c r="B29" s="13">
        <f t="shared" si="0"/>
        <v>45589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Freitag</v>
      </c>
      <c r="B30" s="13">
        <f t="shared" si="0"/>
        <v>45590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Samstag</v>
      </c>
      <c r="B31" s="13">
        <f t="shared" si="0"/>
        <v>45591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Sonntag</v>
      </c>
      <c r="B32" s="13">
        <f>B31+1</f>
        <v>45592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Montag</v>
      </c>
      <c r="B33" s="13">
        <f t="shared" si="0"/>
        <v>45593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Dienstag</v>
      </c>
      <c r="B34" s="13">
        <f t="shared" si="0"/>
        <v>45594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Mittwoch</v>
      </c>
      <c r="B35" s="13">
        <f t="shared" si="0"/>
        <v>45595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Donnerstag</v>
      </c>
      <c r="B36" s="13">
        <f t="shared" si="0"/>
        <v>45596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IF(Tabelle447[[#This Row],[Status]]="Bildungstag",(Tabelle447[[#This Row],[Gehen]]-Tabelle447[[#This Row],[Kommen]]-Tabelle447[[#This Row],[Pause]])*24,IF(Tabelle447[[#This Row],[Status]]="Gleittag",(Tabelle447[[#This Row],[Gehen]]-Tabelle447[[#This Row],[Kommen]]-Tabelle447[[#This Row],[Pause]])*24,IF(Tabelle447[[#This Row],[Status]]="",(Tabelle447[[#This Row],[Gehen]]-Tabelle447[[#This Row],[Kommen]]-Tabelle447[[#This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C0B4" sheet="1" objects="1" scenarios="1" selectLockedCells="1"/>
  <mergeCells count="2">
    <mergeCell ref="E1:H1"/>
    <mergeCell ref="G39:H39"/>
  </mergeCells>
  <conditionalFormatting sqref="A6:H36">
    <cfRule type="expression" dxfId="104" priority="1">
      <formula>$C6="Gleittag"</formula>
    </cfRule>
    <cfRule type="expression" dxfId="103" priority="2">
      <formula>$C6="Seminar (BT)"</formula>
    </cfRule>
    <cfRule type="expression" dxfId="102" priority="3">
      <formula>$C6="Sonstiges"</formula>
    </cfRule>
    <cfRule type="expression" dxfId="101" priority="4">
      <formula>$C6="Krank"</formula>
    </cfRule>
    <cfRule type="expression" dxfId="100" priority="5">
      <formula>$C6="Bildungstag"</formula>
    </cfRule>
    <cfRule type="expression" dxfId="99" priority="6">
      <formula>$C6="Urlaub"</formula>
    </cfRule>
  </conditionalFormatting>
  <conditionalFormatting sqref="I17:N17">
    <cfRule type="expression" dxfId="98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4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49</v>
      </c>
      <c r="B1" s="22"/>
      <c r="C1" s="23">
        <f>Deckblatt!C2</f>
        <v>2024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Feiertag</v>
      </c>
      <c r="B6" s="13">
        <f>DATE(C1,11,1)</f>
        <v>45597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Samstag</v>
      </c>
      <c r="B7" s="13">
        <f>B6+1</f>
        <v>45598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Sonntag</v>
      </c>
      <c r="B8" s="13">
        <f t="shared" ref="B8:B35" si="0">B7+1</f>
        <v>45599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Montag</v>
      </c>
      <c r="B9" s="13">
        <f t="shared" si="0"/>
        <v>45600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Dienstag</v>
      </c>
      <c r="B10" s="13">
        <f t="shared" si="0"/>
        <v>45601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Mittwoch</v>
      </c>
      <c r="B11" s="13">
        <f t="shared" si="0"/>
        <v>45602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Donnerstag</v>
      </c>
      <c r="B12" s="13">
        <f t="shared" si="0"/>
        <v>45603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Freitag</v>
      </c>
      <c r="B13" s="13">
        <f t="shared" si="0"/>
        <v>45604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Samstag</v>
      </c>
      <c r="B14" s="13">
        <f t="shared" si="0"/>
        <v>45605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Sonntag</v>
      </c>
      <c r="B15" s="13">
        <f t="shared" si="0"/>
        <v>45606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Montag</v>
      </c>
      <c r="B16" s="13">
        <f t="shared" si="0"/>
        <v>45607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Dienstag</v>
      </c>
      <c r="B17" s="13">
        <f t="shared" si="0"/>
        <v>45608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Mittwoch</v>
      </c>
      <c r="B18" s="13">
        <f t="shared" si="0"/>
        <v>45609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Donnerstag</v>
      </c>
      <c r="B19" s="13">
        <f t="shared" si="0"/>
        <v>45610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Freitag</v>
      </c>
      <c r="B20" s="13">
        <f t="shared" si="0"/>
        <v>45611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Samstag</v>
      </c>
      <c r="B21" s="13">
        <f t="shared" si="0"/>
        <v>45612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Sonntag</v>
      </c>
      <c r="B22" s="13">
        <f t="shared" si="0"/>
        <v>45613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Montag</v>
      </c>
      <c r="B23" s="13">
        <f t="shared" si="0"/>
        <v>45614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Dienstag</v>
      </c>
      <c r="B24" s="13">
        <f t="shared" si="0"/>
        <v>45615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Mittwoch</v>
      </c>
      <c r="B25" s="13">
        <f t="shared" si="0"/>
        <v>45616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Donnerstag</v>
      </c>
      <c r="B26" s="13">
        <f t="shared" si="0"/>
        <v>45617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Freitag</v>
      </c>
      <c r="B27" s="13">
        <f t="shared" si="0"/>
        <v>45618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Samstag</v>
      </c>
      <c r="B28" s="13">
        <f>B27+1</f>
        <v>45619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Sonntag</v>
      </c>
      <c r="B29" s="13">
        <f t="shared" si="0"/>
        <v>45620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Montag</v>
      </c>
      <c r="B30" s="13">
        <f t="shared" si="0"/>
        <v>45621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Dienstag</v>
      </c>
      <c r="B31" s="13">
        <f t="shared" si="0"/>
        <v>45622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Mittwoch</v>
      </c>
      <c r="B32" s="13">
        <f>B31+1</f>
        <v>45623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Donnerstag</v>
      </c>
      <c r="B33" s="13">
        <f t="shared" si="0"/>
        <v>45624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Freitag</v>
      </c>
      <c r="B34" s="13">
        <f t="shared" si="0"/>
        <v>45625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Samstag</v>
      </c>
      <c r="B35" s="13">
        <f t="shared" si="0"/>
        <v>45626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IF(Tabelle4478[[#This Row],[Status]]="Bildungstag",(Tabelle4478[[#This Row],[Gehen]]-Tabelle4478[[#This Row],[Kommen]]-Tabelle4478[[#This Row],[Pause]])*24,IF(Tabelle4478[[#This Row],[Status]]="Gleittag",(Tabelle4478[[#This Row],[Gehen]]-Tabelle4478[[#This Row],[Kommen]]-Tabelle4478[[#This Row],[Pause]])*24,IF(Tabelle4478[[#This Row],[Status]]="",(Tabelle4478[[#This Row],[Gehen]]-Tabelle4478[[#This Row],[Kommen]]-Tabelle4478[[#This Row],[Pause]])*24,(Deckblatt!$E$8/5))))</f>
        <v>0</v>
      </c>
      <c r="I35" s="1"/>
    </row>
    <row r="36" spans="1:12" ht="16.5" customHeight="1" x14ac:dyDescent="0.2">
      <c r="A36" s="18"/>
      <c r="B36" s="35"/>
      <c r="C36" s="18"/>
      <c r="D36" s="18"/>
      <c r="E36" s="18"/>
      <c r="F36" s="18"/>
      <c r="G36" s="36">
        <f>SUM(G6:G35)</f>
        <v>0</v>
      </c>
      <c r="H36" s="36">
        <f>SUM(H6:H35)</f>
        <v>0</v>
      </c>
      <c r="I36" s="1"/>
    </row>
    <row r="37" spans="1:12" ht="16.5" customHeight="1" thickBot="1" x14ac:dyDescent="0.25">
      <c r="A37" s="18"/>
      <c r="B37" s="35"/>
      <c r="C37" s="18"/>
      <c r="D37" s="18"/>
      <c r="E37" s="18"/>
      <c r="F37" s="18"/>
      <c r="G37" s="36"/>
      <c r="H37" s="36"/>
      <c r="I37" s="1"/>
    </row>
    <row r="38" spans="1:12" ht="16.5" customHeight="1" thickBot="1" x14ac:dyDescent="0.3">
      <c r="A38" s="18"/>
      <c r="B38" s="19"/>
      <c r="C38" s="18"/>
      <c r="D38" s="7" t="s">
        <v>19</v>
      </c>
      <c r="E38" s="8"/>
      <c r="F38" s="9"/>
      <c r="G38" s="125">
        <f>SUM(H36-G36)</f>
        <v>0</v>
      </c>
      <c r="H38" s="126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37" t="s">
        <v>41</v>
      </c>
      <c r="B41" s="38"/>
      <c r="C41" s="37"/>
      <c r="D41" s="39"/>
      <c r="E41" s="40"/>
      <c r="F41" s="41"/>
      <c r="G41" s="18"/>
      <c r="H41" s="18"/>
      <c r="L41" s="3"/>
    </row>
    <row r="42" spans="1:12" ht="16.5" customHeight="1" x14ac:dyDescent="0.25">
      <c r="A42" s="37"/>
      <c r="B42" s="38"/>
      <c r="C42" s="37"/>
      <c r="D42" s="37"/>
      <c r="E42" s="42"/>
      <c r="F42" s="18"/>
      <c r="G42" s="18"/>
      <c r="H42" s="18"/>
    </row>
    <row r="43" spans="1:12" ht="16.5" customHeight="1" x14ac:dyDescent="0.25">
      <c r="A43" s="37" t="s">
        <v>40</v>
      </c>
      <c r="B43" s="38"/>
      <c r="C43" s="37"/>
      <c r="D43" s="39"/>
      <c r="E43" s="40"/>
      <c r="F43" s="41"/>
      <c r="G43" s="18"/>
      <c r="H43" s="18"/>
      <c r="J43" s="3"/>
      <c r="K43" s="3"/>
    </row>
    <row r="44" spans="1:12" ht="16.5" customHeight="1" x14ac:dyDescent="0.25">
      <c r="A44" s="18"/>
      <c r="B44" s="19"/>
      <c r="C44" s="18"/>
      <c r="D44" s="18"/>
      <c r="E44" s="18"/>
      <c r="F44" s="18"/>
      <c r="G44" s="18"/>
      <c r="H44" s="18"/>
      <c r="J44" s="3"/>
      <c r="K44" s="3"/>
    </row>
  </sheetData>
  <sheetProtection password="DF29" sheet="1" objects="1" scenarios="1" selectLockedCells="1"/>
  <mergeCells count="2">
    <mergeCell ref="E1:H1"/>
    <mergeCell ref="G38:H38"/>
  </mergeCells>
  <conditionalFormatting sqref="A6:H35">
    <cfRule type="expression" dxfId="97" priority="1">
      <formula>$C6="Gleittag"</formula>
    </cfRule>
    <cfRule type="expression" dxfId="96" priority="2">
      <formula>$C6="Seminar (BT)"</formula>
    </cfRule>
    <cfRule type="expression" dxfId="95" priority="3">
      <formula>$C6="Sonstiges"</formula>
    </cfRule>
    <cfRule type="expression" dxfId="94" priority="4">
      <formula>$C6="Krank"</formula>
    </cfRule>
    <cfRule type="expression" dxfId="93" priority="5">
      <formula>$C6="Bildungstag"</formula>
    </cfRule>
    <cfRule type="expression" dxfId="92" priority="6">
      <formula>$C6="Urlaub"</formula>
    </cfRule>
  </conditionalFormatting>
  <conditionalFormatting sqref="I17:N17">
    <cfRule type="expression" dxfId="91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Feiertage!$A$164:$A$170</xm:f>
          </x14:formula1>
          <xm:sqref>C6:C35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35</v>
      </c>
      <c r="B1" s="22"/>
      <c r="C1" s="23">
        <f>Deckblatt!C2</f>
        <v>2024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Sonntag</v>
      </c>
      <c r="B6" s="13">
        <f>DATE(C1,12,1)</f>
        <v>45627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Montag</v>
      </c>
      <c r="B7" s="13">
        <f>B6+1</f>
        <v>45628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Dienstag</v>
      </c>
      <c r="B8" s="13">
        <f t="shared" ref="B8:B36" si="0">B7+1</f>
        <v>45629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Mittwoch</v>
      </c>
      <c r="B9" s="13">
        <f t="shared" si="0"/>
        <v>45630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Donnerstag</v>
      </c>
      <c r="B10" s="13">
        <f t="shared" si="0"/>
        <v>45631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Freitag</v>
      </c>
      <c r="B11" s="13">
        <f t="shared" si="0"/>
        <v>45632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Samstag</v>
      </c>
      <c r="B12" s="13">
        <f t="shared" si="0"/>
        <v>45633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Sonntag</v>
      </c>
      <c r="B13" s="13">
        <f t="shared" si="0"/>
        <v>45634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Montag</v>
      </c>
      <c r="B14" s="13">
        <f t="shared" si="0"/>
        <v>45635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Dienstag</v>
      </c>
      <c r="B15" s="13">
        <f t="shared" si="0"/>
        <v>45636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Mittwoch</v>
      </c>
      <c r="B16" s="13">
        <f t="shared" si="0"/>
        <v>45637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Donnerstag</v>
      </c>
      <c r="B17" s="13">
        <f t="shared" si="0"/>
        <v>45638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Freitag</v>
      </c>
      <c r="B18" s="13">
        <f t="shared" si="0"/>
        <v>45639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Samstag</v>
      </c>
      <c r="B19" s="13">
        <f t="shared" si="0"/>
        <v>45640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Sonntag</v>
      </c>
      <c r="B20" s="13">
        <f t="shared" si="0"/>
        <v>45641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Montag</v>
      </c>
      <c r="B21" s="13">
        <f t="shared" si="0"/>
        <v>45642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Dienstag</v>
      </c>
      <c r="B22" s="13">
        <f t="shared" si="0"/>
        <v>45643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Mittwoch</v>
      </c>
      <c r="B23" s="13">
        <f t="shared" si="0"/>
        <v>45644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Donnerstag</v>
      </c>
      <c r="B24" s="13">
        <f t="shared" si="0"/>
        <v>45645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Freitag</v>
      </c>
      <c r="B25" s="13">
        <f t="shared" si="0"/>
        <v>45646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Samstag</v>
      </c>
      <c r="B26" s="13">
        <f t="shared" si="0"/>
        <v>45647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Sonntag</v>
      </c>
      <c r="B27" s="13">
        <f t="shared" si="0"/>
        <v>45648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Montag</v>
      </c>
      <c r="B28" s="13">
        <f>B27+1</f>
        <v>45649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Dienstag</v>
      </c>
      <c r="B29" s="13">
        <f t="shared" si="0"/>
        <v>45650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Feiertag</v>
      </c>
      <c r="B30" s="13">
        <f t="shared" si="0"/>
        <v>45651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Feiertag</v>
      </c>
      <c r="B31" s="13">
        <f t="shared" si="0"/>
        <v>45652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Freitag</v>
      </c>
      <c r="B32" s="13">
        <f>B31+1</f>
        <v>45653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Samstag</v>
      </c>
      <c r="B33" s="13">
        <f t="shared" si="0"/>
        <v>45654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Sonntag</v>
      </c>
      <c r="B34" s="13">
        <f t="shared" si="0"/>
        <v>45655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Montag</v>
      </c>
      <c r="B35" s="13">
        <f t="shared" si="0"/>
        <v>45656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Dienstag</v>
      </c>
      <c r="B36" s="13">
        <f t="shared" si="0"/>
        <v>45657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IF(Tabelle44789[[#This Row],[Status]]="Bildungstag",(Tabelle44789[[#This Row],[Gehen]]-Tabelle44789[[#This Row],[Kommen]]-Tabelle44789[[#This Row],[Pause]])*24,IF(Tabelle44789[[#This Row],[Status]]="Gleittag",(Tabelle44789[[#This Row],[Gehen]]-Tabelle44789[[#This Row],[Kommen]]-Tabelle44789[[#This Row],[Pause]])*24,IF(Tabelle44789[[#This Row],[Status]]="",(Tabelle44789[[#This Row],[Gehen]]-Tabelle44789[[#This Row],[Kommen]]-Tabelle44789[[#This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90" priority="1">
      <formula>$C6="Gleittag"</formula>
    </cfRule>
    <cfRule type="expression" dxfId="89" priority="2">
      <formula>$C6="Seminar (BT)"</formula>
    </cfRule>
    <cfRule type="expression" dxfId="88" priority="3">
      <formula>$C6="Sonstiges"</formula>
    </cfRule>
    <cfRule type="expression" dxfId="87" priority="4">
      <formula>$C6="Krank"</formula>
    </cfRule>
    <cfRule type="expression" dxfId="86" priority="5">
      <formula>$C6="Bildungstag"</formula>
    </cfRule>
    <cfRule type="expression" dxfId="85" priority="6">
      <formula>$C6="Urlaub"</formula>
    </cfRule>
  </conditionalFormatting>
  <conditionalFormatting sqref="I17:N17">
    <cfRule type="expression" dxfId="84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5"/>
  <sheetViews>
    <sheetView showGridLines="0" view="pageBreakPreview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50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Feiertag</v>
      </c>
      <c r="B6" s="13">
        <f>DATE(C1,1,1)</f>
        <v>45658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Donnerstag</v>
      </c>
      <c r="B7" s="13">
        <f>B6+1</f>
        <v>45659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Freitag</v>
      </c>
      <c r="B8" s="13">
        <f t="shared" ref="B8:B36" si="0">B7+1</f>
        <v>45660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Samstag</v>
      </c>
      <c r="B9" s="13">
        <f t="shared" si="0"/>
        <v>45661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Sonntag</v>
      </c>
      <c r="B10" s="13">
        <f t="shared" si="0"/>
        <v>45662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Montag</v>
      </c>
      <c r="B11" s="13">
        <f t="shared" si="0"/>
        <v>45663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Dienstag</v>
      </c>
      <c r="B12" s="13">
        <f t="shared" si="0"/>
        <v>45664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Mittwoch</v>
      </c>
      <c r="B13" s="13">
        <f t="shared" si="0"/>
        <v>45665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Donnerstag</v>
      </c>
      <c r="B14" s="13">
        <f t="shared" si="0"/>
        <v>45666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Freitag</v>
      </c>
      <c r="B15" s="13">
        <f t="shared" si="0"/>
        <v>45667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Samstag</v>
      </c>
      <c r="B16" s="13">
        <f t="shared" si="0"/>
        <v>45668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Sonntag</v>
      </c>
      <c r="B17" s="13">
        <f t="shared" si="0"/>
        <v>45669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Montag</v>
      </c>
      <c r="B18" s="13">
        <f t="shared" si="0"/>
        <v>45670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Dienstag</v>
      </c>
      <c r="B19" s="13">
        <f t="shared" si="0"/>
        <v>45671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Mittwoch</v>
      </c>
      <c r="B20" s="13">
        <f t="shared" si="0"/>
        <v>45672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Donnerstag</v>
      </c>
      <c r="B21" s="13">
        <f t="shared" si="0"/>
        <v>45673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Freitag</v>
      </c>
      <c r="B22" s="13">
        <f t="shared" si="0"/>
        <v>45674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Samstag</v>
      </c>
      <c r="B23" s="13">
        <f t="shared" si="0"/>
        <v>45675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Sonntag</v>
      </c>
      <c r="B24" s="13">
        <f t="shared" si="0"/>
        <v>45676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Montag</v>
      </c>
      <c r="B25" s="13">
        <f t="shared" si="0"/>
        <v>45677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Dienstag</v>
      </c>
      <c r="B26" s="13">
        <f t="shared" si="0"/>
        <v>45678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Mittwoch</v>
      </c>
      <c r="B27" s="13">
        <f t="shared" si="0"/>
        <v>45679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Donnerstag</v>
      </c>
      <c r="B28" s="13">
        <f>B27+1</f>
        <v>45680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Freitag</v>
      </c>
      <c r="B29" s="13">
        <f t="shared" si="0"/>
        <v>45681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Samstag</v>
      </c>
      <c r="B30" s="13">
        <f t="shared" si="0"/>
        <v>45682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Sonntag</v>
      </c>
      <c r="B31" s="13">
        <f t="shared" si="0"/>
        <v>45683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Montag</v>
      </c>
      <c r="B32" s="13">
        <f>B31+1</f>
        <v>45684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Dienstag</v>
      </c>
      <c r="B33" s="13">
        <f t="shared" si="0"/>
        <v>45685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>Mittwoch</v>
      </c>
      <c r="B34" s="13">
        <f t="shared" si="0"/>
        <v>45686</v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4" s="1"/>
    </row>
    <row r="35" spans="1:12" ht="16.5" customHeight="1" x14ac:dyDescent="0.2">
      <c r="A35" s="12" t="str">
        <f>IF(ISNUMBER(VLOOKUP(B35,Feiertage!$B:$B,1,FALSE))=TRUE,"Feiertag",TEXT(B35,"TTTT"))</f>
        <v>Donnerstag</v>
      </c>
      <c r="B35" s="13">
        <f t="shared" si="0"/>
        <v>45687</v>
      </c>
      <c r="C35" s="14"/>
      <c r="D35" s="63"/>
      <c r="E35" s="63"/>
      <c r="F35" s="64"/>
      <c r="G35" s="15" t="str">
        <f>IF(A35="Sonntag","0,00",IF(A35="Samstag","0,00",IF(A35="Feiertag","0,00",IF(AND(C35="",D35=""),"0,00",(Deckblatt!$E$8/5)))))</f>
        <v>0,00</v>
      </c>
      <c r="H35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5" s="1"/>
    </row>
    <row r="36" spans="1:12" ht="16.5" customHeight="1" x14ac:dyDescent="0.2">
      <c r="A36" s="12" t="str">
        <f>IF(ISNUMBER(VLOOKUP(B36,Feiertage!$B:$B,1,FALSE))=TRUE,"Feiertag",TEXT(B36,"TTTT"))</f>
        <v>Freitag</v>
      </c>
      <c r="B36" s="13">
        <f t="shared" si="0"/>
        <v>45688</v>
      </c>
      <c r="C36" s="14"/>
      <c r="D36" s="63"/>
      <c r="E36" s="63"/>
      <c r="F36" s="64"/>
      <c r="G36" s="15" t="str">
        <f>IF(A36="Sonntag","0,00",IF(A36="Samstag","0,00",IF(A36="Feiertag","0,00",IF(AND(C36="",D36=""),"0,00",(Deckblatt!$E$8/5)))))</f>
        <v>0,00</v>
      </c>
      <c r="H36" s="16">
        <f>IF(Tabelle4478910[[#This Row],[Status]]="Bildungstag",(Tabelle4478910[[#This Row],[Gehen]]-Tabelle4478910[[#This Row],[Kommen]]-Tabelle4478910[[#This Row],[Pause]])*24,IF(Tabelle4478910[[#This Row],[Status]]="Gleittag",(Tabelle4478910[[#This Row],[Gehen]]-Tabelle4478910[[#This Row],[Kommen]]-Tabelle4478910[[#This Row],[Pause]])*24,IF(Tabelle4478910[[#This Row],[Status]]="",(Tabelle4478910[[#This Row],[Gehen]]-Tabelle4478910[[#This Row],[Kommen]]-Tabelle4478910[[#This Row],[Pause]])*24,(Deckblatt!$E$8/5))))</f>
        <v>0</v>
      </c>
      <c r="I36" s="1"/>
    </row>
    <row r="37" spans="1:12" ht="16.5" customHeight="1" x14ac:dyDescent="0.2">
      <c r="A37" s="18"/>
      <c r="B37" s="35"/>
      <c r="C37" s="18"/>
      <c r="D37" s="18"/>
      <c r="E37" s="18"/>
      <c r="F37" s="18"/>
      <c r="G37" s="36">
        <f>SUM(G6:G36)</f>
        <v>0</v>
      </c>
      <c r="H37" s="36">
        <f>SUM(H6:H36)</f>
        <v>0</v>
      </c>
      <c r="I37" s="1"/>
    </row>
    <row r="38" spans="1:12" ht="16.5" customHeight="1" thickBot="1" x14ac:dyDescent="0.25">
      <c r="A38" s="18"/>
      <c r="B38" s="35"/>
      <c r="C38" s="18"/>
      <c r="D38" s="18"/>
      <c r="E38" s="18"/>
      <c r="F38" s="18"/>
      <c r="G38" s="36"/>
      <c r="H38" s="36"/>
      <c r="I38" s="1"/>
    </row>
    <row r="39" spans="1:12" ht="16.5" customHeight="1" thickBot="1" x14ac:dyDescent="0.3">
      <c r="A39" s="18"/>
      <c r="B39" s="19"/>
      <c r="C39" s="18"/>
      <c r="D39" s="7" t="s">
        <v>19</v>
      </c>
      <c r="E39" s="8"/>
      <c r="F39" s="9"/>
      <c r="G39" s="125">
        <f>SUM(H37-G37)</f>
        <v>0</v>
      </c>
      <c r="H39" s="126"/>
    </row>
    <row r="40" spans="1:12" ht="16.5" customHeight="1" x14ac:dyDescent="0.25">
      <c r="A40" s="18"/>
      <c r="B40" s="19"/>
      <c r="C40" s="18"/>
      <c r="D40" s="10"/>
      <c r="E40" s="10"/>
      <c r="F40" s="10"/>
      <c r="G40" s="18"/>
      <c r="H40" s="11"/>
      <c r="L40" s="3"/>
    </row>
    <row r="41" spans="1:12" ht="16.5" customHeight="1" x14ac:dyDescent="0.25">
      <c r="A41" s="18"/>
      <c r="B41" s="19"/>
      <c r="C41" s="18"/>
      <c r="D41" s="10"/>
      <c r="E41" s="10"/>
      <c r="F41" s="10"/>
      <c r="G41" s="18"/>
      <c r="H41" s="11"/>
      <c r="L41" s="3"/>
    </row>
    <row r="42" spans="1:12" ht="16.5" customHeight="1" x14ac:dyDescent="0.25">
      <c r="A42" s="37" t="s">
        <v>41</v>
      </c>
      <c r="B42" s="38"/>
      <c r="C42" s="37"/>
      <c r="D42" s="39"/>
      <c r="E42" s="40"/>
      <c r="F42" s="41"/>
      <c r="G42" s="18"/>
      <c r="H42" s="18"/>
      <c r="L42" s="3"/>
    </row>
    <row r="43" spans="1:12" ht="16.5" customHeight="1" x14ac:dyDescent="0.25">
      <c r="A43" s="37"/>
      <c r="B43" s="38"/>
      <c r="C43" s="37"/>
      <c r="D43" s="37"/>
      <c r="E43" s="42"/>
      <c r="F43" s="18"/>
      <c r="G43" s="18"/>
      <c r="H43" s="18"/>
    </row>
    <row r="44" spans="1:12" ht="16.5" customHeight="1" x14ac:dyDescent="0.25">
      <c r="A44" s="37" t="s">
        <v>40</v>
      </c>
      <c r="B44" s="38"/>
      <c r="C44" s="37"/>
      <c r="D44" s="39"/>
      <c r="E44" s="40"/>
      <c r="F44" s="41"/>
      <c r="G44" s="18"/>
      <c r="H44" s="18"/>
      <c r="J44" s="3"/>
      <c r="K44" s="3"/>
    </row>
    <row r="45" spans="1:12" ht="16.5" customHeight="1" x14ac:dyDescent="0.25">
      <c r="A45" s="18"/>
      <c r="B45" s="19"/>
      <c r="C45" s="18"/>
      <c r="D45" s="18"/>
      <c r="E45" s="18"/>
      <c r="F45" s="18"/>
      <c r="G45" s="18"/>
      <c r="H45" s="18"/>
      <c r="J45" s="3"/>
      <c r="K45" s="3"/>
    </row>
  </sheetData>
  <sheetProtection password="DF29" sheet="1" objects="1" scenarios="1" selectLockedCells="1"/>
  <mergeCells count="2">
    <mergeCell ref="E1:H1"/>
    <mergeCell ref="G39:H39"/>
  </mergeCells>
  <conditionalFormatting sqref="A6:H36">
    <cfRule type="expression" dxfId="83" priority="1">
      <formula>$C6="Gleittag"</formula>
    </cfRule>
    <cfRule type="expression" dxfId="82" priority="2">
      <formula>$C6="Seminar (BT)"</formula>
    </cfRule>
    <cfRule type="expression" dxfId="81" priority="3">
      <formula>$C6="Sonstiges"</formula>
    </cfRule>
    <cfRule type="expression" dxfId="80" priority="4">
      <formula>$C6="Krank"</formula>
    </cfRule>
    <cfRule type="expression" dxfId="79" priority="5">
      <formula>$C6="Bildungstag"</formula>
    </cfRule>
    <cfRule type="expression" dxfId="78" priority="6">
      <formula>$C6="Urlaub"</formula>
    </cfRule>
  </conditionalFormatting>
  <conditionalFormatting sqref="I17:N17">
    <cfRule type="expression" dxfId="77" priority="8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Feiertage!$A$164:$A$170</xm:f>
          </x14:formula1>
          <xm:sqref>C6:C36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3"/>
  <sheetViews>
    <sheetView showGridLines="0" view="pageBreakPreview" topLeftCell="A6" zoomScale="90" zoomScaleNormal="100" zoomScaleSheetLayoutView="90" workbookViewId="0">
      <selection activeCell="C6" sqref="C6"/>
    </sheetView>
  </sheetViews>
  <sheetFormatPr baseColWidth="10" defaultColWidth="11.42578125" defaultRowHeight="15" x14ac:dyDescent="0.25"/>
  <cols>
    <col min="1" max="1" width="11.42578125" style="1"/>
    <col min="2" max="2" width="12" style="4" customWidth="1"/>
    <col min="3" max="3" width="14" style="1" customWidth="1"/>
    <col min="4" max="6" width="9.85546875" style="1" customWidth="1"/>
    <col min="7" max="7" width="9" style="1" bestFit="1" customWidth="1"/>
    <col min="8" max="8" width="9.85546875" style="1" customWidth="1"/>
    <col min="9" max="9" width="9.28515625" bestFit="1" customWidth="1"/>
    <col min="10" max="16384" width="11.42578125" style="1"/>
  </cols>
  <sheetData>
    <row r="1" spans="1:9" ht="20.25" customHeight="1" thickBot="1" x14ac:dyDescent="0.25">
      <c r="A1" s="21" t="s">
        <v>51</v>
      </c>
      <c r="B1" s="22"/>
      <c r="C1" s="23">
        <f>Deckblatt!D2</f>
        <v>2025</v>
      </c>
      <c r="D1" s="24"/>
      <c r="E1" s="92" t="s">
        <v>22</v>
      </c>
      <c r="F1" s="93"/>
      <c r="G1" s="93"/>
      <c r="H1" s="93"/>
      <c r="I1" s="1"/>
    </row>
    <row r="2" spans="1:9" ht="16.5" customHeight="1" x14ac:dyDescent="0.2">
      <c r="A2" s="18"/>
      <c r="B2" s="19"/>
      <c r="C2" s="18"/>
      <c r="D2" s="18"/>
      <c r="E2" s="18"/>
      <c r="F2" s="18"/>
      <c r="G2" s="18"/>
      <c r="H2" s="18"/>
      <c r="I2" s="1"/>
    </row>
    <row r="3" spans="1:9" ht="16.5" customHeight="1" x14ac:dyDescent="0.2">
      <c r="A3" s="25">
        <f>Deckblatt!C5</f>
        <v>0</v>
      </c>
      <c r="B3" s="19"/>
      <c r="C3" s="18"/>
      <c r="D3" s="18"/>
      <c r="E3" s="18"/>
      <c r="F3" s="18"/>
      <c r="G3" s="18"/>
      <c r="H3" s="18"/>
      <c r="I3" s="1"/>
    </row>
    <row r="4" spans="1:9" ht="16.5" customHeight="1" thickBot="1" x14ac:dyDescent="0.3">
      <c r="A4" s="18"/>
      <c r="B4" s="19"/>
      <c r="C4" s="18"/>
      <c r="D4" s="18"/>
      <c r="E4" s="18"/>
      <c r="F4" s="18"/>
      <c r="G4" s="18"/>
      <c r="H4" s="18"/>
    </row>
    <row r="5" spans="1:9" ht="16.5" customHeight="1" x14ac:dyDescent="0.25">
      <c r="A5" s="26" t="s">
        <v>38</v>
      </c>
      <c r="B5" s="27" t="s">
        <v>39</v>
      </c>
      <c r="C5" s="28" t="s">
        <v>16</v>
      </c>
      <c r="D5" s="29" t="s">
        <v>7</v>
      </c>
      <c r="E5" s="29" t="s">
        <v>8</v>
      </c>
      <c r="F5" s="30" t="s">
        <v>17</v>
      </c>
      <c r="G5" s="31" t="s">
        <v>5</v>
      </c>
      <c r="H5" s="32" t="s">
        <v>9</v>
      </c>
    </row>
    <row r="6" spans="1:9" ht="16.5" customHeight="1" x14ac:dyDescent="0.2">
      <c r="A6" s="12" t="str">
        <f>IF(ISNUMBER(VLOOKUP(B6,Feiertage!$B:$B,1,FALSE))=TRUE,"Feiertag",TEXT(B6,"TTTT"))</f>
        <v>Samstag</v>
      </c>
      <c r="B6" s="13">
        <f>DATE(C1,2,1)</f>
        <v>45689</v>
      </c>
      <c r="C6" s="14"/>
      <c r="D6" s="63"/>
      <c r="E6" s="63"/>
      <c r="F6" s="64"/>
      <c r="G6" s="15" t="str">
        <f>IF(A6="Sonntag","0,00",IF(A6="Samstag","0,00",IF(A6="Feiertag","0,00",IF(AND(C6="",D6=""),"0,00",(Deckblatt!$E$8/5)))))</f>
        <v>0,00</v>
      </c>
      <c r="H6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6" s="1"/>
    </row>
    <row r="7" spans="1:9" ht="16.5" customHeight="1" x14ac:dyDescent="0.2">
      <c r="A7" s="12" t="str">
        <f>IF(ISNUMBER(VLOOKUP(B7,Feiertage!$B:$B,1,FALSE))=TRUE,"Feiertag",TEXT(B7,"TTTT"))</f>
        <v>Sonntag</v>
      </c>
      <c r="B7" s="13">
        <f>B6+1</f>
        <v>45690</v>
      </c>
      <c r="C7" s="14"/>
      <c r="D7" s="63"/>
      <c r="E7" s="63"/>
      <c r="F7" s="64"/>
      <c r="G7" s="15" t="str">
        <f>IF(A7="Sonntag","0,00",IF(A7="Samstag","0,00",IF(A7="Feiertag","0,00",IF(AND(C7="",D7=""),"0,00",(Deckblatt!$E$8/5)))))</f>
        <v>0,00</v>
      </c>
      <c r="H7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7" s="1"/>
    </row>
    <row r="8" spans="1:9" ht="16.5" customHeight="1" x14ac:dyDescent="0.2">
      <c r="A8" s="12" t="str">
        <f>IF(ISNUMBER(VLOOKUP(B8,Feiertage!$B:$B,1,FALSE))=TRUE,"Feiertag",TEXT(B8,"TTTT"))</f>
        <v>Montag</v>
      </c>
      <c r="B8" s="13">
        <f t="shared" ref="B8:B33" si="0">B7+1</f>
        <v>45691</v>
      </c>
      <c r="C8" s="14"/>
      <c r="D8" s="63"/>
      <c r="E8" s="63"/>
      <c r="F8" s="64"/>
      <c r="G8" s="15" t="str">
        <f>IF(A8="Sonntag","0,00",IF(A8="Samstag","0,00",IF(A8="Feiertag","0,00",IF(AND(C8="",D8=""),"0,00",(Deckblatt!$E$8/5)))))</f>
        <v>0,00</v>
      </c>
      <c r="H8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8" s="1"/>
    </row>
    <row r="9" spans="1:9" ht="16.5" customHeight="1" x14ac:dyDescent="0.2">
      <c r="A9" s="12" t="str">
        <f>IF(ISNUMBER(VLOOKUP(B9,Feiertage!$B:$B,1,FALSE))=TRUE,"Feiertag",TEXT(B9,"TTTT"))</f>
        <v>Dienstag</v>
      </c>
      <c r="B9" s="13">
        <f t="shared" si="0"/>
        <v>45692</v>
      </c>
      <c r="C9" s="14"/>
      <c r="D9" s="63"/>
      <c r="E9" s="63"/>
      <c r="F9" s="64"/>
      <c r="G9" s="15" t="str">
        <f>IF(A9="Sonntag","0,00",IF(A9="Samstag","0,00",IF(A9="Feiertag","0,00",IF(AND(C9="",D9=""),"0,00",(Deckblatt!$E$8/5)))))</f>
        <v>0,00</v>
      </c>
      <c r="H9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9" s="1"/>
    </row>
    <row r="10" spans="1:9" ht="16.5" customHeight="1" x14ac:dyDescent="0.2">
      <c r="A10" s="12" t="str">
        <f>IF(ISNUMBER(VLOOKUP(B10,Feiertage!$B:$B,1,FALSE))=TRUE,"Feiertag",TEXT(B10,"TTTT"))</f>
        <v>Mittwoch</v>
      </c>
      <c r="B10" s="13">
        <f t="shared" si="0"/>
        <v>45693</v>
      </c>
      <c r="C10" s="14"/>
      <c r="D10" s="63"/>
      <c r="E10" s="63"/>
      <c r="F10" s="64"/>
      <c r="G10" s="15" t="str">
        <f>IF(A10="Sonntag","0,00",IF(A10="Samstag","0,00",IF(A10="Feiertag","0,00",IF(AND(C10="",D10=""),"0,00",(Deckblatt!$E$8/5)))))</f>
        <v>0,00</v>
      </c>
      <c r="H10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0" s="1"/>
    </row>
    <row r="11" spans="1:9" ht="16.5" customHeight="1" x14ac:dyDescent="0.2">
      <c r="A11" s="12" t="str">
        <f>IF(ISNUMBER(VLOOKUP(B11,Feiertage!$B:$B,1,FALSE))=TRUE,"Feiertag",TEXT(B11,"TTTT"))</f>
        <v>Donnerstag</v>
      </c>
      <c r="B11" s="13">
        <f t="shared" si="0"/>
        <v>45694</v>
      </c>
      <c r="C11" s="14"/>
      <c r="D11" s="63"/>
      <c r="E11" s="63"/>
      <c r="F11" s="64"/>
      <c r="G11" s="15" t="str">
        <f>IF(A11="Sonntag","0,00",IF(A11="Samstag","0,00",IF(A11="Feiertag","0,00",IF(AND(C11="",D11=""),"0,00",(Deckblatt!$E$8/5)))))</f>
        <v>0,00</v>
      </c>
      <c r="H11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1" s="1"/>
    </row>
    <row r="12" spans="1:9" ht="16.5" customHeight="1" x14ac:dyDescent="0.2">
      <c r="A12" s="12" t="str">
        <f>IF(ISNUMBER(VLOOKUP(B12,Feiertage!$B:$B,1,FALSE))=TRUE,"Feiertag",TEXT(B12,"TTTT"))</f>
        <v>Freitag</v>
      </c>
      <c r="B12" s="13">
        <f t="shared" si="0"/>
        <v>45695</v>
      </c>
      <c r="C12" s="14"/>
      <c r="D12" s="63"/>
      <c r="E12" s="63"/>
      <c r="F12" s="64"/>
      <c r="G12" s="15" t="str">
        <f>IF(A12="Sonntag","0,00",IF(A12="Samstag","0,00",IF(A12="Feiertag","0,00",IF(AND(C12="",D12=""),"0,00",(Deckblatt!$E$8/5)))))</f>
        <v>0,00</v>
      </c>
      <c r="H12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2" s="1"/>
    </row>
    <row r="13" spans="1:9" ht="16.5" customHeight="1" x14ac:dyDescent="0.2">
      <c r="A13" s="12" t="str">
        <f>IF(ISNUMBER(VLOOKUP(B13,Feiertage!$B:$B,1,FALSE))=TRUE,"Feiertag",TEXT(B13,"TTTT"))</f>
        <v>Samstag</v>
      </c>
      <c r="B13" s="13">
        <f t="shared" si="0"/>
        <v>45696</v>
      </c>
      <c r="C13" s="14"/>
      <c r="D13" s="63"/>
      <c r="E13" s="63"/>
      <c r="F13" s="64"/>
      <c r="G13" s="15" t="str">
        <f>IF(A13="Sonntag","0,00",IF(A13="Samstag","0,00",IF(A13="Feiertag","0,00",IF(AND(C13="",D13=""),"0,00",(Deckblatt!$E$8/5)))))</f>
        <v>0,00</v>
      </c>
      <c r="H13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3" s="1"/>
    </row>
    <row r="14" spans="1:9" ht="16.5" customHeight="1" x14ac:dyDescent="0.2">
      <c r="A14" s="12" t="str">
        <f>IF(ISNUMBER(VLOOKUP(B14,Feiertage!$B:$B,1,FALSE))=TRUE,"Feiertag",TEXT(B14,"TTTT"))</f>
        <v>Sonntag</v>
      </c>
      <c r="B14" s="13">
        <f t="shared" si="0"/>
        <v>45697</v>
      </c>
      <c r="C14" s="14"/>
      <c r="D14" s="63"/>
      <c r="E14" s="63"/>
      <c r="F14" s="64"/>
      <c r="G14" s="15" t="str">
        <f>IF(A14="Sonntag","0,00",IF(A14="Samstag","0,00",IF(A14="Feiertag","0,00",IF(AND(C14="",D14=""),"0,00",(Deckblatt!$E$8/5)))))</f>
        <v>0,00</v>
      </c>
      <c r="H14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4" s="1"/>
    </row>
    <row r="15" spans="1:9" ht="16.5" customHeight="1" x14ac:dyDescent="0.2">
      <c r="A15" s="12" t="str">
        <f>IF(ISNUMBER(VLOOKUP(B15,Feiertage!$B:$B,1,FALSE))=TRUE,"Feiertag",TEXT(B15,"TTTT"))</f>
        <v>Montag</v>
      </c>
      <c r="B15" s="13">
        <f t="shared" si="0"/>
        <v>45698</v>
      </c>
      <c r="C15" s="14"/>
      <c r="D15" s="63"/>
      <c r="E15" s="63"/>
      <c r="F15" s="64"/>
      <c r="G15" s="15" t="str">
        <f>IF(A15="Sonntag","0,00",IF(A15="Samstag","0,00",IF(A15="Feiertag","0,00",IF(AND(C15="",D15=""),"0,00",(Deckblatt!$E$8/5)))))</f>
        <v>0,00</v>
      </c>
      <c r="H15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5" s="1"/>
    </row>
    <row r="16" spans="1:9" ht="16.5" customHeight="1" x14ac:dyDescent="0.2">
      <c r="A16" s="12" t="str">
        <f>IF(ISNUMBER(VLOOKUP(B16,Feiertage!$B:$B,1,FALSE))=TRUE,"Feiertag",TEXT(B16,"TTTT"))</f>
        <v>Dienstag</v>
      </c>
      <c r="B16" s="13">
        <f t="shared" si="0"/>
        <v>45699</v>
      </c>
      <c r="C16" s="14"/>
      <c r="D16" s="63"/>
      <c r="E16" s="63"/>
      <c r="F16" s="64"/>
      <c r="G16" s="15" t="str">
        <f>IF(A16="Sonntag","0,00",IF(A16="Samstag","0,00",IF(A16="Feiertag","0,00",IF(AND(C16="",D16=""),"0,00",(Deckblatt!$E$8/5)))))</f>
        <v>0,00</v>
      </c>
      <c r="H16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6" s="1"/>
    </row>
    <row r="17" spans="1:14" ht="16.5" customHeight="1" x14ac:dyDescent="0.2">
      <c r="A17" s="12" t="str">
        <f>IF(ISNUMBER(VLOOKUP(B17,Feiertage!$B:$B,1,FALSE))=TRUE,"Feiertag",TEXT(B17,"TTTT"))</f>
        <v>Mittwoch</v>
      </c>
      <c r="B17" s="13">
        <f t="shared" si="0"/>
        <v>45700</v>
      </c>
      <c r="C17" s="14"/>
      <c r="D17" s="63"/>
      <c r="E17" s="63"/>
      <c r="F17" s="64"/>
      <c r="G17" s="15" t="str">
        <f>IF(A17="Sonntag","0,00",IF(A17="Samstag","0,00",IF(A17="Feiertag","0,00",IF(AND(C17="",D17=""),"0,00",(Deckblatt!$E$8/5)))))</f>
        <v>0,00</v>
      </c>
      <c r="H17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7" s="1"/>
      <c r="J17" s="5"/>
      <c r="K17" s="5"/>
      <c r="L17" s="5"/>
      <c r="M17" s="6"/>
      <c r="N17" s="6"/>
    </row>
    <row r="18" spans="1:14" ht="16.5" customHeight="1" x14ac:dyDescent="0.2">
      <c r="A18" s="12" t="str">
        <f>IF(ISNUMBER(VLOOKUP(B18,Feiertage!$B:$B,1,FALSE))=TRUE,"Feiertag",TEXT(B18,"TTTT"))</f>
        <v>Donnerstag</v>
      </c>
      <c r="B18" s="13">
        <f t="shared" si="0"/>
        <v>45701</v>
      </c>
      <c r="C18" s="14"/>
      <c r="D18" s="63"/>
      <c r="E18" s="63"/>
      <c r="F18" s="64"/>
      <c r="G18" s="15" t="str">
        <f>IF(A18="Sonntag","0,00",IF(A18="Samstag","0,00",IF(A18="Feiertag","0,00",IF(AND(C18="",D18=""),"0,00",(Deckblatt!$E$8/5)))))</f>
        <v>0,00</v>
      </c>
      <c r="H18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8" s="1"/>
    </row>
    <row r="19" spans="1:14" ht="16.5" customHeight="1" x14ac:dyDescent="0.2">
      <c r="A19" s="12" t="str">
        <f>IF(ISNUMBER(VLOOKUP(B19,Feiertage!$B:$B,1,FALSE))=TRUE,"Feiertag",TEXT(B19,"TTTT"))</f>
        <v>Freitag</v>
      </c>
      <c r="B19" s="13">
        <f t="shared" si="0"/>
        <v>45702</v>
      </c>
      <c r="C19" s="14"/>
      <c r="D19" s="63"/>
      <c r="E19" s="63"/>
      <c r="F19" s="64"/>
      <c r="G19" s="15" t="str">
        <f>IF(A19="Sonntag","0,00",IF(A19="Samstag","0,00",IF(A19="Feiertag","0,00",IF(AND(C19="",D19=""),"0,00",(Deckblatt!$E$8/5)))))</f>
        <v>0,00</v>
      </c>
      <c r="H19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19" s="1"/>
    </row>
    <row r="20" spans="1:14" ht="16.5" customHeight="1" x14ac:dyDescent="0.2">
      <c r="A20" s="12" t="str">
        <f>IF(ISNUMBER(VLOOKUP(B20,Feiertage!$B:$B,1,FALSE))=TRUE,"Feiertag",TEXT(B20,"TTTT"))</f>
        <v>Samstag</v>
      </c>
      <c r="B20" s="13">
        <f t="shared" si="0"/>
        <v>45703</v>
      </c>
      <c r="C20" s="14"/>
      <c r="D20" s="63"/>
      <c r="E20" s="63"/>
      <c r="F20" s="64"/>
      <c r="G20" s="15" t="str">
        <f>IF(A20="Sonntag","0,00",IF(A20="Samstag","0,00",IF(A20="Feiertag","0,00",IF(AND(C20="",D20=""),"0,00",(Deckblatt!$E$8/5)))))</f>
        <v>0,00</v>
      </c>
      <c r="H20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0" s="1"/>
    </row>
    <row r="21" spans="1:14" ht="16.5" customHeight="1" x14ac:dyDescent="0.2">
      <c r="A21" s="12" t="str">
        <f>IF(ISNUMBER(VLOOKUP(B21,Feiertage!$B:$B,1,FALSE))=TRUE,"Feiertag",TEXT(B21,"TTTT"))</f>
        <v>Sonntag</v>
      </c>
      <c r="B21" s="13">
        <f t="shared" si="0"/>
        <v>45704</v>
      </c>
      <c r="C21" s="14"/>
      <c r="D21" s="63"/>
      <c r="E21" s="63"/>
      <c r="F21" s="64"/>
      <c r="G21" s="15" t="str">
        <f>IF(A21="Sonntag","0,00",IF(A21="Samstag","0,00",IF(A21="Feiertag","0,00",IF(AND(C21="",D21=""),"0,00",(Deckblatt!$E$8/5)))))</f>
        <v>0,00</v>
      </c>
      <c r="H21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1" s="1"/>
    </row>
    <row r="22" spans="1:14" ht="16.5" customHeight="1" x14ac:dyDescent="0.2">
      <c r="A22" s="12" t="str">
        <f>IF(ISNUMBER(VLOOKUP(B22,Feiertage!$B:$B,1,FALSE))=TRUE,"Feiertag",TEXT(B22,"TTTT"))</f>
        <v>Montag</v>
      </c>
      <c r="B22" s="13">
        <f t="shared" si="0"/>
        <v>45705</v>
      </c>
      <c r="C22" s="14"/>
      <c r="D22" s="63"/>
      <c r="E22" s="63"/>
      <c r="F22" s="64"/>
      <c r="G22" s="15" t="str">
        <f>IF(A22="Sonntag","0,00",IF(A22="Samstag","0,00",IF(A22="Feiertag","0,00",IF(AND(C22="",D22=""),"0,00",(Deckblatt!$E$8/5)))))</f>
        <v>0,00</v>
      </c>
      <c r="H22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2" s="1"/>
    </row>
    <row r="23" spans="1:14" ht="16.5" customHeight="1" x14ac:dyDescent="0.2">
      <c r="A23" s="12" t="str">
        <f>IF(ISNUMBER(VLOOKUP(B23,Feiertage!$B:$B,1,FALSE))=TRUE,"Feiertag",TEXT(B23,"TTTT"))</f>
        <v>Dienstag</v>
      </c>
      <c r="B23" s="13">
        <f t="shared" si="0"/>
        <v>45706</v>
      </c>
      <c r="C23" s="14"/>
      <c r="D23" s="63"/>
      <c r="E23" s="63"/>
      <c r="F23" s="64"/>
      <c r="G23" s="15" t="str">
        <f>IF(A23="Sonntag","0,00",IF(A23="Samstag","0,00",IF(A23="Feiertag","0,00",IF(AND(C23="",D23=""),"0,00",(Deckblatt!$E$8/5)))))</f>
        <v>0,00</v>
      </c>
      <c r="H23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3" s="1"/>
    </row>
    <row r="24" spans="1:14" ht="16.5" customHeight="1" x14ac:dyDescent="0.2">
      <c r="A24" s="12" t="str">
        <f>IF(ISNUMBER(VLOOKUP(B24,Feiertage!$B:$B,1,FALSE))=TRUE,"Feiertag",TEXT(B24,"TTTT"))</f>
        <v>Mittwoch</v>
      </c>
      <c r="B24" s="13">
        <f t="shared" si="0"/>
        <v>45707</v>
      </c>
      <c r="C24" s="14"/>
      <c r="D24" s="63"/>
      <c r="E24" s="63"/>
      <c r="F24" s="64"/>
      <c r="G24" s="15" t="str">
        <f>IF(A24="Sonntag","0,00",IF(A24="Samstag","0,00",IF(A24="Feiertag","0,00",IF(AND(C24="",D24=""),"0,00",(Deckblatt!$E$8/5)))))</f>
        <v>0,00</v>
      </c>
      <c r="H24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4" s="1"/>
    </row>
    <row r="25" spans="1:14" ht="16.5" customHeight="1" x14ac:dyDescent="0.2">
      <c r="A25" s="12" t="str">
        <f>IF(ISNUMBER(VLOOKUP(B25,Feiertage!$B:$B,1,FALSE))=TRUE,"Feiertag",TEXT(B25,"TTTT"))</f>
        <v>Donnerstag</v>
      </c>
      <c r="B25" s="13">
        <f t="shared" si="0"/>
        <v>45708</v>
      </c>
      <c r="C25" s="14"/>
      <c r="D25" s="63"/>
      <c r="E25" s="63"/>
      <c r="F25" s="64"/>
      <c r="G25" s="15" t="str">
        <f>IF(A25="Sonntag","0,00",IF(A25="Samstag","0,00",IF(A25="Feiertag","0,00",IF(AND(C25="",D25=""),"0,00",(Deckblatt!$E$8/5)))))</f>
        <v>0,00</v>
      </c>
      <c r="H25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5" s="1"/>
    </row>
    <row r="26" spans="1:14" ht="16.5" customHeight="1" x14ac:dyDescent="0.2">
      <c r="A26" s="12" t="str">
        <f>IF(ISNUMBER(VLOOKUP(B26,Feiertage!$B:$B,1,FALSE))=TRUE,"Feiertag",TEXT(B26,"TTTT"))</f>
        <v>Freitag</v>
      </c>
      <c r="B26" s="13">
        <f t="shared" si="0"/>
        <v>45709</v>
      </c>
      <c r="C26" s="14"/>
      <c r="D26" s="63"/>
      <c r="E26" s="63"/>
      <c r="F26" s="64"/>
      <c r="G26" s="15" t="str">
        <f>IF(A26="Sonntag","0,00",IF(A26="Samstag","0,00",IF(A26="Feiertag","0,00",IF(AND(C26="",D26=""),"0,00",(Deckblatt!$E$8/5)))))</f>
        <v>0,00</v>
      </c>
      <c r="H26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6" s="1"/>
    </row>
    <row r="27" spans="1:14" ht="16.5" customHeight="1" x14ac:dyDescent="0.2">
      <c r="A27" s="12" t="str">
        <f>IF(ISNUMBER(VLOOKUP(B27,Feiertage!$B:$B,1,FALSE))=TRUE,"Feiertag",TEXT(B27,"TTTT"))</f>
        <v>Samstag</v>
      </c>
      <c r="B27" s="13">
        <f t="shared" si="0"/>
        <v>45710</v>
      </c>
      <c r="C27" s="14"/>
      <c r="D27" s="63"/>
      <c r="E27" s="63"/>
      <c r="F27" s="64"/>
      <c r="G27" s="15" t="str">
        <f>IF(A27="Sonntag","0,00",IF(A27="Samstag","0,00",IF(A27="Feiertag","0,00",IF(AND(C27="",D27=""),"0,00",(Deckblatt!$E$8/5)))))</f>
        <v>0,00</v>
      </c>
      <c r="H27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7" s="1"/>
    </row>
    <row r="28" spans="1:14" ht="16.5" customHeight="1" x14ac:dyDescent="0.2">
      <c r="A28" s="12" t="str">
        <f>IF(ISNUMBER(VLOOKUP(B28,Feiertage!$B:$B,1,FALSE))=TRUE,"Feiertag",TEXT(B28,"TTTT"))</f>
        <v>Sonntag</v>
      </c>
      <c r="B28" s="13">
        <f>B27+1</f>
        <v>45711</v>
      </c>
      <c r="C28" s="14"/>
      <c r="D28" s="63"/>
      <c r="E28" s="63"/>
      <c r="F28" s="64"/>
      <c r="G28" s="15" t="str">
        <f>IF(A28="Sonntag","0,00",IF(A28="Samstag","0,00",IF(A28="Feiertag","0,00",IF(AND(C28="",D28=""),"0,00",(Deckblatt!$E$8/5)))))</f>
        <v>0,00</v>
      </c>
      <c r="H28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8" s="1"/>
    </row>
    <row r="29" spans="1:14" ht="16.5" customHeight="1" x14ac:dyDescent="0.2">
      <c r="A29" s="12" t="str">
        <f>IF(ISNUMBER(VLOOKUP(B29,Feiertage!$B:$B,1,FALSE))=TRUE,"Feiertag",TEXT(B29,"TTTT"))</f>
        <v>Montag</v>
      </c>
      <c r="B29" s="13">
        <f t="shared" si="0"/>
        <v>45712</v>
      </c>
      <c r="C29" s="14"/>
      <c r="D29" s="63"/>
      <c r="E29" s="63"/>
      <c r="F29" s="64"/>
      <c r="G29" s="15" t="str">
        <f>IF(A29="Sonntag","0,00",IF(A29="Samstag","0,00",IF(A29="Feiertag","0,00",IF(AND(C29="",D29=""),"0,00",(Deckblatt!$E$8/5)))))</f>
        <v>0,00</v>
      </c>
      <c r="H29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29" s="1"/>
    </row>
    <row r="30" spans="1:14" ht="16.5" customHeight="1" x14ac:dyDescent="0.2">
      <c r="A30" s="12" t="str">
        <f>IF(ISNUMBER(VLOOKUP(B30,Feiertage!$B:$B,1,FALSE))=TRUE,"Feiertag",TEXT(B30,"TTTT"))</f>
        <v>Dienstag</v>
      </c>
      <c r="B30" s="13">
        <f t="shared" si="0"/>
        <v>45713</v>
      </c>
      <c r="C30" s="14"/>
      <c r="D30" s="63"/>
      <c r="E30" s="63"/>
      <c r="F30" s="64"/>
      <c r="G30" s="15" t="str">
        <f>IF(A30="Sonntag","0,00",IF(A30="Samstag","0,00",IF(A30="Feiertag","0,00",IF(AND(C30="",D30=""),"0,00",(Deckblatt!$E$8/5)))))</f>
        <v>0,00</v>
      </c>
      <c r="H30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0" s="1"/>
    </row>
    <row r="31" spans="1:14" ht="16.5" customHeight="1" x14ac:dyDescent="0.2">
      <c r="A31" s="12" t="str">
        <f>IF(ISNUMBER(VLOOKUP(B31,Feiertage!$B:$B,1,FALSE))=TRUE,"Feiertag",TEXT(B31,"TTTT"))</f>
        <v>Mittwoch</v>
      </c>
      <c r="B31" s="13">
        <f t="shared" si="0"/>
        <v>45714</v>
      </c>
      <c r="C31" s="14"/>
      <c r="D31" s="63"/>
      <c r="E31" s="63"/>
      <c r="F31" s="64"/>
      <c r="G31" s="15" t="str">
        <f>IF(A31="Sonntag","0,00",IF(A31="Samstag","0,00",IF(A31="Feiertag","0,00",IF(AND(C31="",D31=""),"0,00",(Deckblatt!$E$8/5)))))</f>
        <v>0,00</v>
      </c>
      <c r="H31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1" s="1"/>
    </row>
    <row r="32" spans="1:14" ht="16.5" customHeight="1" x14ac:dyDescent="0.2">
      <c r="A32" s="12" t="str">
        <f>IF(ISNUMBER(VLOOKUP(B32,Feiertage!$B:$B,1,FALSE))=TRUE,"Feiertag",TEXT(B32,"TTTT"))</f>
        <v>Donnerstag</v>
      </c>
      <c r="B32" s="13">
        <f>B31+1</f>
        <v>45715</v>
      </c>
      <c r="C32" s="14"/>
      <c r="D32" s="63"/>
      <c r="E32" s="63"/>
      <c r="F32" s="64"/>
      <c r="G32" s="15" t="str">
        <f>IF(A32="Sonntag","0,00",IF(A32="Samstag","0,00",IF(A32="Feiertag","0,00",IF(AND(C32="",D32=""),"0,00",(Deckblatt!$E$8/5)))))</f>
        <v>0,00</v>
      </c>
      <c r="H32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2" s="1"/>
    </row>
    <row r="33" spans="1:12" ht="16.5" customHeight="1" x14ac:dyDescent="0.2">
      <c r="A33" s="12" t="str">
        <f>IF(ISNUMBER(VLOOKUP(B33,Feiertage!$B:$B,1,FALSE))=TRUE,"Feiertag",TEXT(B33,"TTTT"))</f>
        <v>Freitag</v>
      </c>
      <c r="B33" s="13">
        <f t="shared" si="0"/>
        <v>45716</v>
      </c>
      <c r="C33" s="14"/>
      <c r="D33" s="63"/>
      <c r="E33" s="63"/>
      <c r="F33" s="64"/>
      <c r="G33" s="15" t="str">
        <f>IF(A33="Sonntag","0,00",IF(A33="Samstag","0,00",IF(A33="Feiertag","0,00",IF(AND(C33="",D33=""),"0,00",(Deckblatt!$E$8/5)))))</f>
        <v>0,00</v>
      </c>
      <c r="H33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3" s="1"/>
    </row>
    <row r="34" spans="1:12" ht="16.5" customHeight="1" x14ac:dyDescent="0.2">
      <c r="A34" s="12" t="str">
        <f>IF(ISNUMBER(VLOOKUP(B34,Feiertage!$B:$B,1,FALSE))=TRUE,"Feiertag",TEXT(B34,"TTTT"))</f>
        <v/>
      </c>
      <c r="B34" s="13" t="str">
        <f>IF(MONTH(B33+1)=3,"",B33+1)</f>
        <v/>
      </c>
      <c r="C34" s="14"/>
      <c r="D34" s="63"/>
      <c r="E34" s="63"/>
      <c r="F34" s="64"/>
      <c r="G34" s="15" t="str">
        <f>IF(A34="Sonntag","0,00",IF(A34="Samstag","0,00",IF(A34="Feiertag","0,00",IF(AND(C34="",D34=""),"0,00",(Deckblatt!$E$8/5)))))</f>
        <v>0,00</v>
      </c>
      <c r="H34" s="16">
        <f>IF(Tabelle447891011[[#This Row],[Status]]="Bildungstag",(Tabelle447891011[[#This Row],[Gehen]]-Tabelle447891011[[#This Row],[Kommen]]-Tabelle447891011[[#This Row],[Pause]])*24,IF(Tabelle447891011[[#This Row],[Status]]="Gleittag",(Tabelle447891011[[#This Row],[Gehen]]-Tabelle447891011[[#This Row],[Kommen]]-Tabelle447891011[[#This Row],[Pause]])*24,IF(Tabelle447891011[[#This Row],[Status]]="",(Tabelle447891011[[#This Row],[Gehen]]-Tabelle447891011[[#This Row],[Kommen]]-Tabelle447891011[[#This Row],[Pause]])*24,(Deckblatt!$E$8/5))))</f>
        <v>0</v>
      </c>
      <c r="I34" s="1"/>
    </row>
    <row r="35" spans="1:12" ht="16.5" customHeight="1" x14ac:dyDescent="0.2">
      <c r="A35" s="18"/>
      <c r="B35" s="35"/>
      <c r="C35" s="18"/>
      <c r="D35" s="18"/>
      <c r="E35" s="18"/>
      <c r="F35" s="18"/>
      <c r="G35" s="36">
        <f>SUM(G6:G34)</f>
        <v>0</v>
      </c>
      <c r="H35" s="36">
        <f>SUM(H6:H34)</f>
        <v>0</v>
      </c>
      <c r="I35" s="1"/>
    </row>
    <row r="36" spans="1:12" ht="16.5" customHeight="1" thickBot="1" x14ac:dyDescent="0.25">
      <c r="A36" s="18"/>
      <c r="B36" s="35"/>
      <c r="C36" s="18"/>
      <c r="D36" s="18"/>
      <c r="E36" s="18"/>
      <c r="F36" s="18"/>
      <c r="G36" s="36"/>
      <c r="H36" s="36"/>
      <c r="I36" s="1"/>
    </row>
    <row r="37" spans="1:12" ht="16.5" customHeight="1" thickBot="1" x14ac:dyDescent="0.3">
      <c r="A37" s="18"/>
      <c r="B37" s="19"/>
      <c r="C37" s="18"/>
      <c r="D37" s="7" t="s">
        <v>19</v>
      </c>
      <c r="E37" s="8"/>
      <c r="F37" s="9"/>
      <c r="G37" s="125">
        <f>SUM(H35-G35)</f>
        <v>0</v>
      </c>
      <c r="H37" s="126"/>
    </row>
    <row r="38" spans="1:12" ht="16.5" customHeight="1" x14ac:dyDescent="0.25">
      <c r="A38" s="18"/>
      <c r="B38" s="19"/>
      <c r="C38" s="18"/>
      <c r="D38" s="10"/>
      <c r="E38" s="10"/>
      <c r="F38" s="10"/>
      <c r="G38" s="18"/>
      <c r="H38" s="11"/>
      <c r="L38" s="3"/>
    </row>
    <row r="39" spans="1:12" ht="16.5" customHeight="1" x14ac:dyDescent="0.25">
      <c r="A39" s="18"/>
      <c r="B39" s="19"/>
      <c r="C39" s="18"/>
      <c r="D39" s="10"/>
      <c r="E39" s="10"/>
      <c r="F39" s="10"/>
      <c r="G39" s="18"/>
      <c r="H39" s="11"/>
      <c r="L39" s="3"/>
    </row>
    <row r="40" spans="1:12" ht="16.5" customHeight="1" x14ac:dyDescent="0.25">
      <c r="A40" s="37" t="s">
        <v>41</v>
      </c>
      <c r="B40" s="38"/>
      <c r="C40" s="37"/>
      <c r="D40" s="39"/>
      <c r="E40" s="40"/>
      <c r="F40" s="41"/>
      <c r="G40" s="18"/>
      <c r="H40" s="18"/>
      <c r="L40" s="3"/>
    </row>
    <row r="41" spans="1:12" ht="16.5" customHeight="1" x14ac:dyDescent="0.25">
      <c r="A41" s="37"/>
      <c r="B41" s="38"/>
      <c r="C41" s="37"/>
      <c r="D41" s="37"/>
      <c r="E41" s="42"/>
      <c r="F41" s="18"/>
      <c r="G41" s="18"/>
      <c r="H41" s="18"/>
    </row>
    <row r="42" spans="1:12" ht="16.5" customHeight="1" x14ac:dyDescent="0.25">
      <c r="A42" s="37" t="s">
        <v>40</v>
      </c>
      <c r="B42" s="38"/>
      <c r="C42" s="37"/>
      <c r="D42" s="39"/>
      <c r="E42" s="40"/>
      <c r="F42" s="41"/>
      <c r="G42" s="18"/>
      <c r="H42" s="18"/>
      <c r="J42" s="3"/>
      <c r="K42" s="3"/>
    </row>
    <row r="43" spans="1:12" ht="16.5" customHeight="1" x14ac:dyDescent="0.25">
      <c r="A43" s="18"/>
      <c r="B43" s="19"/>
      <c r="C43" s="18"/>
      <c r="D43" s="18"/>
      <c r="E43" s="18"/>
      <c r="F43" s="18"/>
      <c r="G43" s="18"/>
      <c r="H43" s="18"/>
      <c r="J43" s="3"/>
      <c r="K43" s="3"/>
    </row>
  </sheetData>
  <sheetProtection password="DF29" sheet="1" objects="1" scenarios="1" selectLockedCells="1"/>
  <mergeCells count="2">
    <mergeCell ref="E1:H1"/>
    <mergeCell ref="G37:H37"/>
  </mergeCells>
  <conditionalFormatting sqref="A6:H34">
    <cfRule type="expression" dxfId="76" priority="1">
      <formula>$C6="Gleittag"</formula>
    </cfRule>
    <cfRule type="expression" dxfId="75" priority="2">
      <formula>$C6="Seminar (BT)"</formula>
    </cfRule>
    <cfRule type="expression" dxfId="74" priority="3">
      <formula>$C6="Sonstiges"</formula>
    </cfRule>
    <cfRule type="expression" dxfId="73" priority="4">
      <formula>$C6="Krank"</formula>
    </cfRule>
    <cfRule type="expression" dxfId="72" priority="5">
      <formula>$C6="Bildungstag"</formula>
    </cfRule>
    <cfRule type="expression" dxfId="71" priority="6">
      <formula>$C6="Urlaub"</formula>
    </cfRule>
  </conditionalFormatting>
  <conditionalFormatting sqref="I17:N17">
    <cfRule type="expression" dxfId="70" priority="14">
      <formula>$C17="Bildungstag"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Feiertage!$A$164:$A$170</xm:f>
          </x14:formula1>
          <xm:sqref>C6:C34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Hinweise</vt:lpstr>
      <vt:lpstr>Deckblatt</vt:lpstr>
      <vt:lpstr>August</vt:lpstr>
      <vt:lpstr>September</vt:lpstr>
      <vt:lpstr>Oktober</vt:lpstr>
      <vt:lpstr>November</vt:lpstr>
      <vt:lpstr>Dezember</vt:lpstr>
      <vt:lpstr>Januar</vt:lpstr>
      <vt:lpstr>Februar</vt:lpstr>
      <vt:lpstr>März</vt:lpstr>
      <vt:lpstr>April</vt:lpstr>
      <vt:lpstr>Mai</vt:lpstr>
      <vt:lpstr>Juni</vt:lpstr>
      <vt:lpstr>Juli</vt:lpstr>
      <vt:lpstr>August </vt:lpstr>
      <vt:lpstr>September </vt:lpstr>
      <vt:lpstr>Oktober </vt:lpstr>
      <vt:lpstr>November </vt:lpstr>
      <vt:lpstr>Dezember </vt:lpstr>
      <vt:lpstr>Feiertage</vt:lpstr>
      <vt:lpstr>April!Druckbereich</vt:lpstr>
      <vt:lpstr>August!Druckbereich</vt:lpstr>
      <vt:lpstr>'August '!Druckbereich</vt:lpstr>
      <vt:lpstr>Deckblatt!Druckbereich</vt:lpstr>
      <vt:lpstr>Dezember!Druckbereich</vt:lpstr>
      <vt:lpstr>'Dezember '!Druckbereich</vt:lpstr>
      <vt:lpstr>Februar!Druckbereich</vt:lpstr>
      <vt:lpstr>Feiertage!Druckbereich</vt:lpstr>
      <vt:lpstr>Hinweise!Druckbereich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'November '!Druckbereich</vt:lpstr>
      <vt:lpstr>Oktober!Druckbereich</vt:lpstr>
      <vt:lpstr>'Oktober '!Druckbereich</vt:lpstr>
      <vt:lpstr>September!Druckbereich</vt:lpstr>
      <vt:lpstr>'September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Straub, Janine</dc:creator>
  <cp:lastModifiedBy>Straub, Janine</cp:lastModifiedBy>
  <cp:lastPrinted>2020-08-05T08:31:48Z</cp:lastPrinted>
  <dcterms:created xsi:type="dcterms:W3CDTF">2020-08-03T08:46:02Z</dcterms:created>
  <dcterms:modified xsi:type="dcterms:W3CDTF">2024-10-17T09:52:06Z</dcterms:modified>
</cp:coreProperties>
</file>